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ge\Desktop\диплом\тенденции\"/>
    </mc:Choice>
  </mc:AlternateContent>
  <bookViews>
    <workbookView xWindow="0" yWindow="0" windowWidth="20160" windowHeight="8840" activeTab="2"/>
  </bookViews>
  <sheets>
    <sheet name="высота от сум диам" sheetId="1" r:id="rId1"/>
    <sheet name="прирост от сум диам" sheetId="2" r:id="rId2"/>
    <sheet name="радиус кроны от сум диам" sheetId="3" r:id="rId3"/>
    <sheet name="диам ствола от сум диам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3" l="1"/>
  <c r="R61" i="3"/>
  <c r="R60" i="3"/>
  <c r="R57" i="3"/>
  <c r="R56" i="3"/>
  <c r="R55" i="3"/>
  <c r="R30" i="3"/>
  <c r="R31" i="3"/>
  <c r="R32" i="3"/>
  <c r="R34" i="3"/>
  <c r="R35" i="3"/>
  <c r="R36" i="3"/>
  <c r="R33" i="3"/>
  <c r="R9" i="3"/>
  <c r="R12" i="3"/>
  <c r="R11" i="3"/>
  <c r="R10" i="3"/>
  <c r="R8" i="3"/>
  <c r="R7" i="3"/>
  <c r="R6" i="3"/>
  <c r="R56" i="2" l="1"/>
  <c r="R59" i="2"/>
  <c r="R58" i="2"/>
  <c r="R55" i="2"/>
  <c r="R54" i="2"/>
  <c r="R53" i="2"/>
  <c r="R32" i="2"/>
  <c r="R35" i="2"/>
  <c r="R34" i="2"/>
  <c r="R33" i="2"/>
  <c r="R31" i="2"/>
  <c r="R30" i="2"/>
  <c r="R29" i="2"/>
  <c r="R9" i="2"/>
  <c r="R12" i="2"/>
  <c r="R11" i="2"/>
  <c r="R10" i="2"/>
  <c r="R8" i="2"/>
  <c r="R7" i="2"/>
  <c r="R6" i="2"/>
  <c r="S35" i="4" l="1"/>
  <c r="S38" i="4"/>
  <c r="S37" i="4"/>
  <c r="S36" i="4"/>
  <c r="S34" i="4"/>
  <c r="S33" i="4"/>
  <c r="S32" i="4"/>
  <c r="S9" i="4"/>
  <c r="S12" i="4"/>
  <c r="S11" i="4"/>
  <c r="S8" i="4"/>
  <c r="S7" i="4"/>
  <c r="S58" i="1" l="1"/>
  <c r="S61" i="1"/>
  <c r="S60" i="1"/>
  <c r="S57" i="1"/>
  <c r="S56" i="1"/>
  <c r="S55" i="1"/>
  <c r="S32" i="1"/>
  <c r="S35" i="1"/>
  <c r="S34" i="1"/>
  <c r="S33" i="1"/>
  <c r="S31" i="1"/>
  <c r="S30" i="1"/>
  <c r="S29" i="1"/>
  <c r="S8" i="1"/>
  <c r="S11" i="1"/>
  <c r="S10" i="1"/>
  <c r="S7" i="1"/>
  <c r="S6" i="1"/>
  <c r="A30" i="4" l="1"/>
  <c r="A29" i="4"/>
  <c r="A28" i="4"/>
  <c r="A26" i="4"/>
  <c r="A25" i="4"/>
  <c r="A24" i="4"/>
  <c r="A23" i="4"/>
  <c r="E20" i="4"/>
  <c r="A20" i="4"/>
  <c r="E19" i="4"/>
  <c r="A19" i="4"/>
  <c r="E18" i="4"/>
  <c r="A18" i="4"/>
  <c r="E17" i="4"/>
  <c r="A17" i="4"/>
  <c r="E16" i="4"/>
  <c r="A16" i="4"/>
  <c r="E15" i="4"/>
  <c r="A15" i="4"/>
  <c r="E14" i="4"/>
  <c r="A14" i="4"/>
  <c r="E13" i="4"/>
  <c r="A13" i="4"/>
  <c r="E10" i="4"/>
  <c r="E9" i="4"/>
  <c r="E8" i="4"/>
  <c r="E6" i="4"/>
  <c r="E5" i="4"/>
  <c r="E4" i="4"/>
  <c r="A30" i="3"/>
  <c r="A29" i="3"/>
  <c r="A28" i="3"/>
  <c r="A26" i="3"/>
  <c r="A25" i="3"/>
  <c r="A24" i="3"/>
  <c r="A23" i="3"/>
  <c r="E20" i="3"/>
  <c r="A20" i="3"/>
  <c r="E19" i="3"/>
  <c r="A19" i="3"/>
  <c r="E18" i="3"/>
  <c r="A18" i="3"/>
  <c r="E17" i="3"/>
  <c r="A17" i="3"/>
  <c r="E16" i="3"/>
  <c r="A16" i="3"/>
  <c r="E15" i="3"/>
  <c r="A15" i="3"/>
  <c r="E14" i="3"/>
  <c r="A14" i="3"/>
  <c r="E13" i="3"/>
  <c r="A13" i="3"/>
  <c r="E10" i="3"/>
  <c r="E9" i="3"/>
  <c r="E8" i="3"/>
  <c r="E6" i="3"/>
  <c r="E5" i="3"/>
  <c r="E4" i="3"/>
  <c r="A30" i="2"/>
  <c r="A29" i="2"/>
  <c r="A28" i="2"/>
  <c r="A26" i="2"/>
  <c r="A25" i="2"/>
  <c r="A24" i="2"/>
  <c r="A23" i="2"/>
  <c r="E20" i="2"/>
  <c r="A20" i="2"/>
  <c r="E19" i="2"/>
  <c r="A19" i="2"/>
  <c r="E18" i="2"/>
  <c r="A18" i="2"/>
  <c r="E17" i="2"/>
  <c r="A17" i="2"/>
  <c r="E16" i="2"/>
  <c r="A16" i="2"/>
  <c r="E15" i="2"/>
  <c r="A15" i="2"/>
  <c r="E14" i="2"/>
  <c r="A14" i="2"/>
  <c r="E13" i="2"/>
  <c r="A13" i="2"/>
  <c r="E10" i="2"/>
  <c r="E9" i="2"/>
  <c r="E8" i="2"/>
  <c r="E6" i="2"/>
  <c r="E5" i="2"/>
  <c r="E4" i="2"/>
  <c r="A30" i="1" l="1"/>
  <c r="E20" i="1"/>
  <c r="A20" i="1"/>
  <c r="E10" i="1"/>
  <c r="A29" i="1"/>
  <c r="E19" i="1"/>
  <c r="A19" i="1"/>
  <c r="E9" i="1"/>
  <c r="A28" i="1"/>
  <c r="E18" i="1"/>
  <c r="A18" i="1"/>
  <c r="E8" i="1"/>
  <c r="E17" i="1"/>
  <c r="A17" i="1"/>
  <c r="A26" i="1"/>
  <c r="E16" i="1"/>
  <c r="A16" i="1"/>
  <c r="E6" i="1"/>
  <c r="A25" i="1"/>
  <c r="E15" i="1"/>
  <c r="A15" i="1"/>
  <c r="E5" i="1"/>
  <c r="A24" i="1"/>
  <c r="E14" i="1"/>
  <c r="A14" i="1"/>
  <c r="E4" i="1"/>
  <c r="A23" i="1"/>
  <c r="E13" i="1"/>
  <c r="A13" i="1"/>
</calcChain>
</file>

<file path=xl/sharedStrings.xml><?xml version="1.0" encoding="utf-8"?>
<sst xmlns="http://schemas.openxmlformats.org/spreadsheetml/2006/main" count="124" uniqueCount="15">
  <si>
    <t>высота дуба</t>
  </si>
  <si>
    <t>номер дуба</t>
  </si>
  <si>
    <t>сумма диаметров ствола</t>
  </si>
  <si>
    <t>Радиус 1 метра</t>
  </si>
  <si>
    <t>2 метров</t>
  </si>
  <si>
    <t>3 метров</t>
  </si>
  <si>
    <t>4 метров</t>
  </si>
  <si>
    <t>5 метров</t>
  </si>
  <si>
    <t>прирост дуба</t>
  </si>
  <si>
    <t>радиус кроны</t>
  </si>
  <si>
    <t>диаметр ствола</t>
  </si>
  <si>
    <t>2 метров без 239</t>
  </si>
  <si>
    <t>4 метров без 239</t>
  </si>
  <si>
    <t>5 метров без 239</t>
  </si>
  <si>
    <t>3 метров без 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</si>
</sst>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1" xfId="0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1" fontId="2" fillId="2" borderId="1" xfId="5" applyNumberFormat="1" applyFont="1" applyFill="1" applyBorder="1" applyAlignment="1">
      <alignment horizontal="center" vertical="center" wrapText="1"/>
    </xf>
    <xf numFmtId="1" fontId="2" fillId="2" borderId="1" xfId="6" applyNumberFormat="1" applyFont="1" applyFill="1" applyBorder="1" applyAlignment="1">
      <alignment horizontal="center" vertical="center" wrapText="1"/>
    </xf>
    <xf numFmtId="1" fontId="2" fillId="2" borderId="1" xfId="7" applyNumberFormat="1" applyFont="1" applyFill="1" applyBorder="1" applyAlignment="1">
      <alignment horizontal="center" vertical="center" wrapText="1"/>
    </xf>
    <xf numFmtId="1" fontId="2" fillId="2" borderId="1" xfId="8" applyNumberFormat="1" applyFont="1" applyFill="1" applyBorder="1" applyAlignment="1">
      <alignment horizontal="center" vertical="center" wrapText="1"/>
    </xf>
    <xf numFmtId="1" fontId="2" fillId="2" borderId="1" xfId="9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>
      <alignment horizontal="center" vertical="center" wrapText="1"/>
    </xf>
    <xf numFmtId="164" fontId="2" fillId="2" borderId="1" xfId="6" applyNumberFormat="1" applyFont="1" applyFill="1" applyBorder="1" applyAlignment="1">
      <alignment horizontal="center" vertical="center" wrapText="1"/>
    </xf>
    <xf numFmtId="164" fontId="2" fillId="2" borderId="1" xfId="7" applyNumberFormat="1" applyFont="1" applyFill="1" applyBorder="1" applyAlignment="1">
      <alignment horizontal="center" vertical="center" wrapText="1"/>
    </xf>
    <xf numFmtId="164" fontId="2" fillId="2" borderId="1" xfId="8" applyNumberFormat="1" applyFont="1" applyFill="1" applyBorder="1" applyAlignment="1">
      <alignment horizontal="center" vertical="center" wrapText="1"/>
    </xf>
    <xf numFmtId="164" fontId="2" fillId="2" borderId="1" xfId="9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0" xfId="8"/>
    <cellStyle name="Обычный 11" xfId="2"/>
    <cellStyle name="Обычный 2" xfId="1"/>
    <cellStyle name="Обычный 3" xfId="7"/>
    <cellStyle name="Обычный 4" xfId="3"/>
    <cellStyle name="Обычный 5" xfId="4"/>
    <cellStyle name="Обычный 6" xfId="5"/>
    <cellStyle name="Обычный 8" xfId="6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высоты дуба от суммы диаметров стволов деревьев в радиусе 1 метра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'высота от сум диам'!$A$3:$A$10</c:f>
              <c:numCache>
                <c:formatCode>General</c:formatCode>
                <c:ptCount val="8"/>
                <c:pt idx="0">
                  <c:v>6</c:v>
                </c:pt>
                <c:pt idx="1">
                  <c:v>0</c:v>
                </c:pt>
                <c:pt idx="2">
                  <c:v>7.5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</c:v>
                </c:pt>
                <c:pt idx="7">
                  <c:v>0</c:v>
                </c:pt>
              </c:numCache>
            </c:numRef>
          </c:xVal>
          <c:yVal>
            <c:numRef>
              <c:f>'высота от сум диам'!$B$3:$B$10</c:f>
              <c:numCache>
                <c:formatCode>0</c:formatCode>
                <c:ptCount val="8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132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  <c:pt idx="7">
                  <c:v>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65-4E84-AAF3-46840B7D9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858776"/>
        <c:axId val="278858120"/>
      </c:scatterChart>
      <c:valAx>
        <c:axId val="278858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сумма</a:t>
                </a:r>
                <a:r>
                  <a:rPr lang="ru-RU" baseline="0"/>
                  <a:t> диаметров стволов в радиусе 1м, см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858120"/>
        <c:crosses val="autoZero"/>
        <c:crossBetween val="midCat"/>
      </c:valAx>
      <c:valAx>
        <c:axId val="27885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высота</a:t>
                </a:r>
                <a:r>
                  <a:rPr lang="ru-RU" baseline="0"/>
                  <a:t> дуба, см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858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прироста дуба от суммы диаметров стволов деревьев в радиусе 2 метров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'прирост от сум диам'!$E$3:$E$10</c:f>
              <c:numCache>
                <c:formatCode>General</c:formatCode>
                <c:ptCount val="8"/>
                <c:pt idx="0">
                  <c:v>97</c:v>
                </c:pt>
                <c:pt idx="1">
                  <c:v>79.5</c:v>
                </c:pt>
                <c:pt idx="2">
                  <c:v>57.5</c:v>
                </c:pt>
                <c:pt idx="3">
                  <c:v>118</c:v>
                </c:pt>
                <c:pt idx="4">
                  <c:v>20</c:v>
                </c:pt>
                <c:pt idx="5">
                  <c:v>79.5</c:v>
                </c:pt>
                <c:pt idx="6">
                  <c:v>80</c:v>
                </c:pt>
                <c:pt idx="7">
                  <c:v>102.5</c:v>
                </c:pt>
              </c:numCache>
            </c:numRef>
          </c:xVal>
          <c:yVal>
            <c:numRef>
              <c:f>'прирост от сум диам'!$F$3:$F$10</c:f>
              <c:numCache>
                <c:formatCode>0</c:formatCode>
                <c:ptCount val="8"/>
                <c:pt idx="0" formatCode="General">
                  <c:v>41</c:v>
                </c:pt>
                <c:pt idx="1">
                  <c:v>64</c:v>
                </c:pt>
                <c:pt idx="2">
                  <c:v>20</c:v>
                </c:pt>
                <c:pt idx="3">
                  <c:v>31</c:v>
                </c:pt>
                <c:pt idx="4">
                  <c:v>67</c:v>
                </c:pt>
                <c:pt idx="5">
                  <c:v>25</c:v>
                </c:pt>
                <c:pt idx="6">
                  <c:v>60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75-4414-A3AA-F481CB1DE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136184"/>
        <c:axId val="351139464"/>
      </c:scatterChart>
      <c:valAx>
        <c:axId val="351136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1139464"/>
        <c:crosses val="autoZero"/>
        <c:crossBetween val="midCat"/>
      </c:valAx>
      <c:valAx>
        <c:axId val="35113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1136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прироста дуба от суммы диаметров стволов деревьев в радиусе 3 метров 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'прирост от сум диам'!$A$13:$A$20</c:f>
              <c:numCache>
                <c:formatCode>General</c:formatCode>
                <c:ptCount val="8"/>
                <c:pt idx="0">
                  <c:v>179</c:v>
                </c:pt>
                <c:pt idx="1">
                  <c:v>213</c:v>
                </c:pt>
                <c:pt idx="2">
                  <c:v>114.5</c:v>
                </c:pt>
                <c:pt idx="3">
                  <c:v>128.5</c:v>
                </c:pt>
                <c:pt idx="4">
                  <c:v>89.5</c:v>
                </c:pt>
                <c:pt idx="5">
                  <c:v>113.5</c:v>
                </c:pt>
                <c:pt idx="6">
                  <c:v>111</c:v>
                </c:pt>
                <c:pt idx="7">
                  <c:v>238.5</c:v>
                </c:pt>
              </c:numCache>
            </c:numRef>
          </c:xVal>
          <c:yVal>
            <c:numRef>
              <c:f>'прирост от сум диам'!$B$13:$B$20</c:f>
              <c:numCache>
                <c:formatCode>0</c:formatCode>
                <c:ptCount val="8"/>
                <c:pt idx="0" formatCode="General">
                  <c:v>41</c:v>
                </c:pt>
                <c:pt idx="1">
                  <c:v>64</c:v>
                </c:pt>
                <c:pt idx="2">
                  <c:v>20</c:v>
                </c:pt>
                <c:pt idx="3">
                  <c:v>31</c:v>
                </c:pt>
                <c:pt idx="4">
                  <c:v>67</c:v>
                </c:pt>
                <c:pt idx="5">
                  <c:v>25</c:v>
                </c:pt>
                <c:pt idx="6">
                  <c:v>60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01-4956-990F-1FE804C83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132648"/>
        <c:axId val="418129040"/>
      </c:scatterChart>
      <c:valAx>
        <c:axId val="418132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129040"/>
        <c:crosses val="autoZero"/>
        <c:crossBetween val="midCat"/>
      </c:valAx>
      <c:valAx>
        <c:axId val="41812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132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прироста дуба от суммы диаметров стволов деревьев в радиусе 4 метров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'прирост от сум диам'!$E$13:$E$20</c:f>
              <c:numCache>
                <c:formatCode>General</c:formatCode>
                <c:ptCount val="8"/>
                <c:pt idx="0">
                  <c:v>297</c:v>
                </c:pt>
                <c:pt idx="1">
                  <c:v>316</c:v>
                </c:pt>
                <c:pt idx="2">
                  <c:v>235.5</c:v>
                </c:pt>
                <c:pt idx="3">
                  <c:v>158.5</c:v>
                </c:pt>
                <c:pt idx="4">
                  <c:v>170.5</c:v>
                </c:pt>
                <c:pt idx="5">
                  <c:v>230.5</c:v>
                </c:pt>
                <c:pt idx="6">
                  <c:v>337</c:v>
                </c:pt>
                <c:pt idx="7">
                  <c:v>357.5</c:v>
                </c:pt>
              </c:numCache>
            </c:numRef>
          </c:xVal>
          <c:yVal>
            <c:numRef>
              <c:f>'прирост от сум диам'!$F$13:$F$20</c:f>
              <c:numCache>
                <c:formatCode>0</c:formatCode>
                <c:ptCount val="8"/>
                <c:pt idx="0" formatCode="General">
                  <c:v>41</c:v>
                </c:pt>
                <c:pt idx="1">
                  <c:v>64</c:v>
                </c:pt>
                <c:pt idx="2">
                  <c:v>20</c:v>
                </c:pt>
                <c:pt idx="3">
                  <c:v>31</c:v>
                </c:pt>
                <c:pt idx="4">
                  <c:v>67</c:v>
                </c:pt>
                <c:pt idx="5">
                  <c:v>25</c:v>
                </c:pt>
                <c:pt idx="6">
                  <c:v>60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C1-4F61-A84A-3CF930056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148392"/>
        <c:axId val="418149048"/>
      </c:scatterChart>
      <c:valAx>
        <c:axId val="418148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149048"/>
        <c:crosses val="autoZero"/>
        <c:crossBetween val="midCat"/>
      </c:valAx>
      <c:valAx>
        <c:axId val="41814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148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прироста дуба от суммы диаметров стволов деревьев в радиусе 5 метров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'прирост от сум диам'!$A$23:$A$30</c:f>
              <c:numCache>
                <c:formatCode>General</c:formatCode>
                <c:ptCount val="8"/>
                <c:pt idx="0">
                  <c:v>328.5</c:v>
                </c:pt>
                <c:pt idx="1">
                  <c:v>408</c:v>
                </c:pt>
                <c:pt idx="2">
                  <c:v>289</c:v>
                </c:pt>
                <c:pt idx="3">
                  <c:v>284</c:v>
                </c:pt>
                <c:pt idx="4">
                  <c:v>170.5</c:v>
                </c:pt>
                <c:pt idx="5">
                  <c:v>322.5</c:v>
                </c:pt>
                <c:pt idx="6">
                  <c:v>377</c:v>
                </c:pt>
                <c:pt idx="7">
                  <c:v>400.5</c:v>
                </c:pt>
              </c:numCache>
            </c:numRef>
          </c:xVal>
          <c:yVal>
            <c:numRef>
              <c:f>'прирост от сум диам'!$B$23:$B$30</c:f>
              <c:numCache>
                <c:formatCode>0</c:formatCode>
                <c:ptCount val="8"/>
                <c:pt idx="0" formatCode="General">
                  <c:v>41</c:v>
                </c:pt>
                <c:pt idx="1">
                  <c:v>64</c:v>
                </c:pt>
                <c:pt idx="2">
                  <c:v>20</c:v>
                </c:pt>
                <c:pt idx="3">
                  <c:v>31</c:v>
                </c:pt>
                <c:pt idx="4">
                  <c:v>67</c:v>
                </c:pt>
                <c:pt idx="5">
                  <c:v>25</c:v>
                </c:pt>
                <c:pt idx="6">
                  <c:v>60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FB-4E55-9163-334189A45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111128"/>
        <c:axId val="420109160"/>
      </c:scatterChart>
      <c:valAx>
        <c:axId val="420111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109160"/>
        <c:crosses val="autoZero"/>
        <c:crossBetween val="midCat"/>
      </c:valAx>
      <c:valAx>
        <c:axId val="42010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111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'прирост от сум диам'!$R$6:$R$12</c:f>
              <c:numCache>
                <c:formatCode>General</c:formatCode>
                <c:ptCount val="7"/>
                <c:pt idx="0">
                  <c:v>179</c:v>
                </c:pt>
                <c:pt idx="1">
                  <c:v>213</c:v>
                </c:pt>
                <c:pt idx="2">
                  <c:v>114.5</c:v>
                </c:pt>
                <c:pt idx="3">
                  <c:v>238.5</c:v>
                </c:pt>
                <c:pt idx="4">
                  <c:v>89.5</c:v>
                </c:pt>
                <c:pt idx="5">
                  <c:v>113.5</c:v>
                </c:pt>
                <c:pt idx="6">
                  <c:v>111</c:v>
                </c:pt>
              </c:numCache>
            </c:numRef>
          </c:xVal>
          <c:yVal>
            <c:numRef>
              <c:f>'прирост от сум диам'!$S$6:$S$12</c:f>
              <c:numCache>
                <c:formatCode>0</c:formatCode>
                <c:ptCount val="7"/>
                <c:pt idx="0" formatCode="General">
                  <c:v>41</c:v>
                </c:pt>
                <c:pt idx="1">
                  <c:v>64</c:v>
                </c:pt>
                <c:pt idx="2">
                  <c:v>20</c:v>
                </c:pt>
                <c:pt idx="3">
                  <c:v>75</c:v>
                </c:pt>
                <c:pt idx="4">
                  <c:v>67</c:v>
                </c:pt>
                <c:pt idx="5">
                  <c:v>25</c:v>
                </c:pt>
                <c:pt idx="6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62-45C5-B4E5-122C325C3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225000"/>
        <c:axId val="359220080"/>
      </c:scatterChart>
      <c:valAx>
        <c:axId val="359225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9220080"/>
        <c:crosses val="autoZero"/>
        <c:crossBetween val="midCat"/>
      </c:valAx>
      <c:valAx>
        <c:axId val="35922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9225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'прирост от сум диам'!$R$29:$R$35</c:f>
              <c:numCache>
                <c:formatCode>General</c:formatCode>
                <c:ptCount val="7"/>
                <c:pt idx="0">
                  <c:v>297</c:v>
                </c:pt>
                <c:pt idx="1">
                  <c:v>316</c:v>
                </c:pt>
                <c:pt idx="2">
                  <c:v>235.5</c:v>
                </c:pt>
                <c:pt idx="3">
                  <c:v>357.5</c:v>
                </c:pt>
                <c:pt idx="4">
                  <c:v>170.5</c:v>
                </c:pt>
                <c:pt idx="5">
                  <c:v>230.5</c:v>
                </c:pt>
                <c:pt idx="6">
                  <c:v>337</c:v>
                </c:pt>
              </c:numCache>
            </c:numRef>
          </c:xVal>
          <c:yVal>
            <c:numRef>
              <c:f>'прирост от сум диам'!$S$29:$S$35</c:f>
              <c:numCache>
                <c:formatCode>0</c:formatCode>
                <c:ptCount val="7"/>
                <c:pt idx="0" formatCode="General">
                  <c:v>41</c:v>
                </c:pt>
                <c:pt idx="1">
                  <c:v>64</c:v>
                </c:pt>
                <c:pt idx="2">
                  <c:v>20</c:v>
                </c:pt>
                <c:pt idx="3">
                  <c:v>75</c:v>
                </c:pt>
                <c:pt idx="4">
                  <c:v>67</c:v>
                </c:pt>
                <c:pt idx="5">
                  <c:v>25</c:v>
                </c:pt>
                <c:pt idx="6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15-4F17-920A-AA556554A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22152"/>
        <c:axId val="360015264"/>
      </c:scatterChart>
      <c:valAx>
        <c:axId val="360022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0015264"/>
        <c:crosses val="autoZero"/>
        <c:crossBetween val="midCat"/>
      </c:valAx>
      <c:valAx>
        <c:axId val="36001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0022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'прирост от сум диам'!$R$53:$R$59</c:f>
              <c:numCache>
                <c:formatCode>General</c:formatCode>
                <c:ptCount val="7"/>
                <c:pt idx="0">
                  <c:v>328.5</c:v>
                </c:pt>
                <c:pt idx="1">
                  <c:v>408</c:v>
                </c:pt>
                <c:pt idx="2">
                  <c:v>289</c:v>
                </c:pt>
                <c:pt idx="3">
                  <c:v>400.5</c:v>
                </c:pt>
                <c:pt idx="4">
                  <c:v>170.5</c:v>
                </c:pt>
                <c:pt idx="5">
                  <c:v>322.5</c:v>
                </c:pt>
                <c:pt idx="6">
                  <c:v>377</c:v>
                </c:pt>
              </c:numCache>
            </c:numRef>
          </c:xVal>
          <c:yVal>
            <c:numRef>
              <c:f>'прирост от сум диам'!$S$53:$S$59</c:f>
              <c:numCache>
                <c:formatCode>0</c:formatCode>
                <c:ptCount val="7"/>
                <c:pt idx="0" formatCode="General">
                  <c:v>41</c:v>
                </c:pt>
                <c:pt idx="1">
                  <c:v>64</c:v>
                </c:pt>
                <c:pt idx="2">
                  <c:v>20</c:v>
                </c:pt>
                <c:pt idx="3">
                  <c:v>75</c:v>
                </c:pt>
                <c:pt idx="4">
                  <c:v>67</c:v>
                </c:pt>
                <c:pt idx="5">
                  <c:v>25</c:v>
                </c:pt>
                <c:pt idx="6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F9-4140-9A3F-0A571F459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975576"/>
        <c:axId val="359975904"/>
      </c:scatterChart>
      <c:valAx>
        <c:axId val="359975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9975904"/>
        <c:crosses val="autoZero"/>
        <c:crossBetween val="midCat"/>
      </c:valAx>
      <c:valAx>
        <c:axId val="35997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9975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радиуса кроны от суммы диаметров стволов деревьев в радиусе 1 метра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'радиус кроны от сум диам'!$A$3:$A$10</c:f>
              <c:numCache>
                <c:formatCode>General</c:formatCode>
                <c:ptCount val="8"/>
                <c:pt idx="0">
                  <c:v>6</c:v>
                </c:pt>
                <c:pt idx="1">
                  <c:v>0</c:v>
                </c:pt>
                <c:pt idx="2">
                  <c:v>7.5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</c:v>
                </c:pt>
                <c:pt idx="7">
                  <c:v>0</c:v>
                </c:pt>
              </c:numCache>
            </c:numRef>
          </c:xVal>
          <c:yVal>
            <c:numRef>
              <c:f>'радиус кроны от сум диам'!$B$3:$B$10</c:f>
              <c:numCache>
                <c:formatCode>0</c:formatCode>
                <c:ptCount val="8"/>
                <c:pt idx="0" formatCode="General">
                  <c:v>140</c:v>
                </c:pt>
                <c:pt idx="1">
                  <c:v>120</c:v>
                </c:pt>
                <c:pt idx="2">
                  <c:v>97</c:v>
                </c:pt>
                <c:pt idx="3">
                  <c:v>92</c:v>
                </c:pt>
                <c:pt idx="4">
                  <c:v>140</c:v>
                </c:pt>
                <c:pt idx="5">
                  <c:v>120</c:v>
                </c:pt>
                <c:pt idx="6">
                  <c:v>170</c:v>
                </c:pt>
                <c:pt idx="7">
                  <c:v>230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0C-4F1D-B786-5791DF55C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099976"/>
        <c:axId val="420098992"/>
      </c:scatterChart>
      <c:valAx>
        <c:axId val="420099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098992"/>
        <c:crosses val="autoZero"/>
        <c:crossBetween val="midCat"/>
      </c:valAx>
      <c:valAx>
        <c:axId val="42009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099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радиуса кроны от суммы диаметров стволов деревьев в радиусе 2 метров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'радиус кроны от сум диам'!$E$3:$E$10</c:f>
              <c:numCache>
                <c:formatCode>General</c:formatCode>
                <c:ptCount val="8"/>
                <c:pt idx="0">
                  <c:v>97</c:v>
                </c:pt>
                <c:pt idx="1">
                  <c:v>79.5</c:v>
                </c:pt>
                <c:pt idx="2">
                  <c:v>57.5</c:v>
                </c:pt>
                <c:pt idx="3">
                  <c:v>118</c:v>
                </c:pt>
                <c:pt idx="4">
                  <c:v>20</c:v>
                </c:pt>
                <c:pt idx="5">
                  <c:v>79.5</c:v>
                </c:pt>
                <c:pt idx="6">
                  <c:v>80</c:v>
                </c:pt>
                <c:pt idx="7">
                  <c:v>102.5</c:v>
                </c:pt>
              </c:numCache>
            </c:numRef>
          </c:xVal>
          <c:yVal>
            <c:numRef>
              <c:f>'радиус кроны от сум диам'!$F$3:$F$10</c:f>
              <c:numCache>
                <c:formatCode>0</c:formatCode>
                <c:ptCount val="8"/>
                <c:pt idx="0" formatCode="General">
                  <c:v>140</c:v>
                </c:pt>
                <c:pt idx="1">
                  <c:v>120</c:v>
                </c:pt>
                <c:pt idx="2">
                  <c:v>97</c:v>
                </c:pt>
                <c:pt idx="3">
                  <c:v>92</c:v>
                </c:pt>
                <c:pt idx="4">
                  <c:v>140</c:v>
                </c:pt>
                <c:pt idx="5">
                  <c:v>120</c:v>
                </c:pt>
                <c:pt idx="6">
                  <c:v>170</c:v>
                </c:pt>
                <c:pt idx="7">
                  <c:v>230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EC-4B15-BD7E-231E7F4E3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101616"/>
        <c:axId val="420097352"/>
      </c:scatterChart>
      <c:valAx>
        <c:axId val="42010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097352"/>
        <c:crosses val="autoZero"/>
        <c:crossBetween val="midCat"/>
      </c:valAx>
      <c:valAx>
        <c:axId val="42009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101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радиуса кроны от суммы диаметров стволов деревьев в радиусе 3 метров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'радиус кроны от сум диам'!$A$13:$A$20</c:f>
              <c:numCache>
                <c:formatCode>General</c:formatCode>
                <c:ptCount val="8"/>
                <c:pt idx="0">
                  <c:v>179</c:v>
                </c:pt>
                <c:pt idx="1">
                  <c:v>213</c:v>
                </c:pt>
                <c:pt idx="2">
                  <c:v>114.5</c:v>
                </c:pt>
                <c:pt idx="3">
                  <c:v>128.5</c:v>
                </c:pt>
                <c:pt idx="4">
                  <c:v>89.5</c:v>
                </c:pt>
                <c:pt idx="5">
                  <c:v>113.5</c:v>
                </c:pt>
                <c:pt idx="6">
                  <c:v>111</c:v>
                </c:pt>
                <c:pt idx="7">
                  <c:v>238.5</c:v>
                </c:pt>
              </c:numCache>
            </c:numRef>
          </c:xVal>
          <c:yVal>
            <c:numRef>
              <c:f>'радиус кроны от сум диам'!$B$13:$B$20</c:f>
              <c:numCache>
                <c:formatCode>0</c:formatCode>
                <c:ptCount val="8"/>
                <c:pt idx="0" formatCode="General">
                  <c:v>140</c:v>
                </c:pt>
                <c:pt idx="1">
                  <c:v>120</c:v>
                </c:pt>
                <c:pt idx="2">
                  <c:v>97</c:v>
                </c:pt>
                <c:pt idx="3">
                  <c:v>92</c:v>
                </c:pt>
                <c:pt idx="4">
                  <c:v>140</c:v>
                </c:pt>
                <c:pt idx="5">
                  <c:v>120</c:v>
                </c:pt>
                <c:pt idx="6">
                  <c:v>170</c:v>
                </c:pt>
                <c:pt idx="7">
                  <c:v>230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D4-4569-9742-355AC62C1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63392"/>
        <c:axId val="426363720"/>
      </c:scatterChart>
      <c:valAx>
        <c:axId val="42636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363720"/>
        <c:crosses val="autoZero"/>
        <c:crossBetween val="midCat"/>
      </c:valAx>
      <c:valAx>
        <c:axId val="42636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36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высоты дуба от сумму диаметров стволов деревьев в радиусе 2 метров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'высота от сум диам'!$E$3:$E$10</c:f>
              <c:numCache>
                <c:formatCode>General</c:formatCode>
                <c:ptCount val="8"/>
                <c:pt idx="0">
                  <c:v>97</c:v>
                </c:pt>
                <c:pt idx="1">
                  <c:v>79.5</c:v>
                </c:pt>
                <c:pt idx="2">
                  <c:v>57.5</c:v>
                </c:pt>
                <c:pt idx="3">
                  <c:v>118</c:v>
                </c:pt>
                <c:pt idx="4">
                  <c:v>20</c:v>
                </c:pt>
                <c:pt idx="5">
                  <c:v>79.5</c:v>
                </c:pt>
                <c:pt idx="6">
                  <c:v>80</c:v>
                </c:pt>
                <c:pt idx="7">
                  <c:v>102.5</c:v>
                </c:pt>
              </c:numCache>
            </c:numRef>
          </c:xVal>
          <c:yVal>
            <c:numRef>
              <c:f>'высота от сум диам'!$F$3:$F$10</c:f>
              <c:numCache>
                <c:formatCode>0</c:formatCode>
                <c:ptCount val="8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132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  <c:pt idx="7">
                  <c:v>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01-4FC5-91CC-2C7D2066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577728"/>
        <c:axId val="436581008"/>
      </c:scatterChart>
      <c:valAx>
        <c:axId val="43657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сумма</a:t>
                </a:r>
                <a:r>
                  <a:rPr lang="ru-RU" baseline="0"/>
                  <a:t> диаметров стволов в радиусе 2м, см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6581008"/>
        <c:crosses val="autoZero"/>
        <c:crossBetween val="midCat"/>
      </c:valAx>
      <c:valAx>
        <c:axId val="43658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высота</a:t>
                </a:r>
                <a:r>
                  <a:rPr lang="ru-RU" baseline="0"/>
                  <a:t> дуба, см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6577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радиуса кроны от суммы диаметров стволов деревьев в радиусе 4 метров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'радиус кроны от сум диам'!$E$13:$E$20</c:f>
              <c:numCache>
                <c:formatCode>General</c:formatCode>
                <c:ptCount val="8"/>
                <c:pt idx="0">
                  <c:v>297</c:v>
                </c:pt>
                <c:pt idx="1">
                  <c:v>316</c:v>
                </c:pt>
                <c:pt idx="2">
                  <c:v>235.5</c:v>
                </c:pt>
                <c:pt idx="3">
                  <c:v>158.5</c:v>
                </c:pt>
                <c:pt idx="4">
                  <c:v>170.5</c:v>
                </c:pt>
                <c:pt idx="5">
                  <c:v>230.5</c:v>
                </c:pt>
                <c:pt idx="6">
                  <c:v>337</c:v>
                </c:pt>
                <c:pt idx="7">
                  <c:v>357.5</c:v>
                </c:pt>
              </c:numCache>
            </c:numRef>
          </c:xVal>
          <c:yVal>
            <c:numRef>
              <c:f>'радиус кроны от сум диам'!$F$13:$F$20</c:f>
              <c:numCache>
                <c:formatCode>0</c:formatCode>
                <c:ptCount val="8"/>
                <c:pt idx="0" formatCode="General">
                  <c:v>140</c:v>
                </c:pt>
                <c:pt idx="1">
                  <c:v>120</c:v>
                </c:pt>
                <c:pt idx="2">
                  <c:v>97</c:v>
                </c:pt>
                <c:pt idx="3">
                  <c:v>92</c:v>
                </c:pt>
                <c:pt idx="4">
                  <c:v>140</c:v>
                </c:pt>
                <c:pt idx="5">
                  <c:v>120</c:v>
                </c:pt>
                <c:pt idx="6">
                  <c:v>170</c:v>
                </c:pt>
                <c:pt idx="7">
                  <c:v>230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EA-428D-8ADE-F0EDC4553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95536"/>
        <c:axId val="426396192"/>
      </c:scatterChart>
      <c:valAx>
        <c:axId val="42639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396192"/>
        <c:crosses val="autoZero"/>
        <c:crossBetween val="midCat"/>
      </c:valAx>
      <c:valAx>
        <c:axId val="42639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39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радиуса кроны от суммы диаметров стволов деревьев в радиусе 5 метров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'радиус кроны от сум диам'!$A$23:$A$30</c:f>
              <c:numCache>
                <c:formatCode>General</c:formatCode>
                <c:ptCount val="8"/>
                <c:pt idx="0">
                  <c:v>328.5</c:v>
                </c:pt>
                <c:pt idx="1">
                  <c:v>408</c:v>
                </c:pt>
                <c:pt idx="2">
                  <c:v>289</c:v>
                </c:pt>
                <c:pt idx="3">
                  <c:v>284</c:v>
                </c:pt>
                <c:pt idx="4">
                  <c:v>170.5</c:v>
                </c:pt>
                <c:pt idx="5">
                  <c:v>322.5</c:v>
                </c:pt>
                <c:pt idx="6">
                  <c:v>377</c:v>
                </c:pt>
                <c:pt idx="7">
                  <c:v>400.5</c:v>
                </c:pt>
              </c:numCache>
            </c:numRef>
          </c:xVal>
          <c:yVal>
            <c:numRef>
              <c:f>'радиус кроны от сум диам'!$B$23:$B$30</c:f>
              <c:numCache>
                <c:formatCode>0</c:formatCode>
                <c:ptCount val="8"/>
                <c:pt idx="0" formatCode="General">
                  <c:v>140</c:v>
                </c:pt>
                <c:pt idx="1">
                  <c:v>120</c:v>
                </c:pt>
                <c:pt idx="2">
                  <c:v>97</c:v>
                </c:pt>
                <c:pt idx="3">
                  <c:v>92</c:v>
                </c:pt>
                <c:pt idx="4">
                  <c:v>140</c:v>
                </c:pt>
                <c:pt idx="5">
                  <c:v>120</c:v>
                </c:pt>
                <c:pt idx="6">
                  <c:v>170</c:v>
                </c:pt>
                <c:pt idx="7">
                  <c:v>230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A8-490A-B7B7-72D2E28D8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016328"/>
        <c:axId val="421018624"/>
      </c:scatterChart>
      <c:valAx>
        <c:axId val="421016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1018624"/>
        <c:crosses val="autoZero"/>
        <c:crossBetween val="midCat"/>
      </c:valAx>
      <c:valAx>
        <c:axId val="42101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1016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'радиус кроны от сум диам'!$R$6:$R$12</c:f>
              <c:numCache>
                <c:formatCode>General</c:formatCode>
                <c:ptCount val="7"/>
                <c:pt idx="0">
                  <c:v>179</c:v>
                </c:pt>
                <c:pt idx="1">
                  <c:v>213</c:v>
                </c:pt>
                <c:pt idx="2">
                  <c:v>114.5</c:v>
                </c:pt>
                <c:pt idx="3">
                  <c:v>238.5</c:v>
                </c:pt>
                <c:pt idx="4">
                  <c:v>89.5</c:v>
                </c:pt>
                <c:pt idx="5">
                  <c:v>113.5</c:v>
                </c:pt>
                <c:pt idx="6">
                  <c:v>111</c:v>
                </c:pt>
              </c:numCache>
            </c:numRef>
          </c:xVal>
          <c:yVal>
            <c:numRef>
              <c:f>'радиус кроны от сум диам'!$S$6:$S$12</c:f>
              <c:numCache>
                <c:formatCode>0</c:formatCode>
                <c:ptCount val="7"/>
                <c:pt idx="0" formatCode="General">
                  <c:v>140</c:v>
                </c:pt>
                <c:pt idx="1">
                  <c:v>120</c:v>
                </c:pt>
                <c:pt idx="2">
                  <c:v>97</c:v>
                </c:pt>
                <c:pt idx="3">
                  <c:v>230</c:v>
                </c:pt>
                <c:pt idx="4">
                  <c:v>140</c:v>
                </c:pt>
                <c:pt idx="5">
                  <c:v>120</c:v>
                </c:pt>
                <c:pt idx="6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EA-4F1B-BAFB-A9F4F6015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90160"/>
        <c:axId val="325593768"/>
      </c:scatterChart>
      <c:valAx>
        <c:axId val="32559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593768"/>
        <c:crosses val="autoZero"/>
        <c:crossBetween val="midCat"/>
      </c:valAx>
      <c:valAx>
        <c:axId val="32559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590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'радиус кроны от сум диам'!$R$30:$R$36</c:f>
              <c:numCache>
                <c:formatCode>General</c:formatCode>
                <c:ptCount val="7"/>
                <c:pt idx="0">
                  <c:v>297</c:v>
                </c:pt>
                <c:pt idx="1">
                  <c:v>316</c:v>
                </c:pt>
                <c:pt idx="2">
                  <c:v>235.5</c:v>
                </c:pt>
                <c:pt idx="3">
                  <c:v>357.5</c:v>
                </c:pt>
                <c:pt idx="4">
                  <c:v>170.5</c:v>
                </c:pt>
                <c:pt idx="5">
                  <c:v>230.5</c:v>
                </c:pt>
                <c:pt idx="6">
                  <c:v>337</c:v>
                </c:pt>
              </c:numCache>
            </c:numRef>
          </c:xVal>
          <c:yVal>
            <c:numRef>
              <c:f>'радиус кроны от сум диам'!$S$30:$S$36</c:f>
              <c:numCache>
                <c:formatCode>0</c:formatCode>
                <c:ptCount val="7"/>
                <c:pt idx="0" formatCode="General">
                  <c:v>140</c:v>
                </c:pt>
                <c:pt idx="1">
                  <c:v>120</c:v>
                </c:pt>
                <c:pt idx="2">
                  <c:v>97</c:v>
                </c:pt>
                <c:pt idx="3">
                  <c:v>230</c:v>
                </c:pt>
                <c:pt idx="4">
                  <c:v>140</c:v>
                </c:pt>
                <c:pt idx="5">
                  <c:v>120</c:v>
                </c:pt>
                <c:pt idx="6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CD-47C6-805D-D9F10F876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622632"/>
        <c:axId val="325629848"/>
      </c:scatterChart>
      <c:valAx>
        <c:axId val="32562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629848"/>
        <c:crosses val="autoZero"/>
        <c:crossBetween val="midCat"/>
      </c:valAx>
      <c:valAx>
        <c:axId val="32562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622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'радиус кроны от сум диам'!$R$55:$R$61</c:f>
              <c:numCache>
                <c:formatCode>General</c:formatCode>
                <c:ptCount val="7"/>
                <c:pt idx="0">
                  <c:v>328.5</c:v>
                </c:pt>
                <c:pt idx="1">
                  <c:v>408</c:v>
                </c:pt>
                <c:pt idx="2">
                  <c:v>289</c:v>
                </c:pt>
                <c:pt idx="3">
                  <c:v>400.5</c:v>
                </c:pt>
                <c:pt idx="4">
                  <c:v>170.5</c:v>
                </c:pt>
                <c:pt idx="5">
                  <c:v>322.5</c:v>
                </c:pt>
                <c:pt idx="6">
                  <c:v>377</c:v>
                </c:pt>
              </c:numCache>
            </c:numRef>
          </c:xVal>
          <c:yVal>
            <c:numRef>
              <c:f>'радиус кроны от сум диам'!$S$55:$S$61</c:f>
              <c:numCache>
                <c:formatCode>0</c:formatCode>
                <c:ptCount val="7"/>
                <c:pt idx="0" formatCode="General">
                  <c:v>140</c:v>
                </c:pt>
                <c:pt idx="1">
                  <c:v>120</c:v>
                </c:pt>
                <c:pt idx="2">
                  <c:v>97</c:v>
                </c:pt>
                <c:pt idx="3">
                  <c:v>230</c:v>
                </c:pt>
                <c:pt idx="4">
                  <c:v>140</c:v>
                </c:pt>
                <c:pt idx="5">
                  <c:v>120</c:v>
                </c:pt>
                <c:pt idx="6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67-406D-8286-1229E9621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617712"/>
        <c:axId val="325616400"/>
      </c:scatterChart>
      <c:valAx>
        <c:axId val="32561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616400"/>
        <c:crosses val="autoZero"/>
        <c:crossBetween val="midCat"/>
      </c:valAx>
      <c:valAx>
        <c:axId val="32561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617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диаметра ствола от суммы диамеров стволов деревьев в радиусе 1 метра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'диам ствола от сум диам'!$A$3:$A$10</c:f>
              <c:numCache>
                <c:formatCode>General</c:formatCode>
                <c:ptCount val="8"/>
                <c:pt idx="0">
                  <c:v>6</c:v>
                </c:pt>
                <c:pt idx="1">
                  <c:v>0</c:v>
                </c:pt>
                <c:pt idx="2">
                  <c:v>7.5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</c:v>
                </c:pt>
                <c:pt idx="7">
                  <c:v>0</c:v>
                </c:pt>
              </c:numCache>
            </c:numRef>
          </c:xVal>
          <c:yVal>
            <c:numRef>
              <c:f>'диам ствола от сум диам'!$B$3:$B$10</c:f>
              <c:numCache>
                <c:formatCode>0.0</c:formatCode>
                <c:ptCount val="8"/>
                <c:pt idx="0">
                  <c:v>7.5</c:v>
                </c:pt>
                <c:pt idx="1">
                  <c:v>8</c:v>
                </c:pt>
                <c:pt idx="2">
                  <c:v>6</c:v>
                </c:pt>
                <c:pt idx="3">
                  <c:v>5.5</c:v>
                </c:pt>
                <c:pt idx="4">
                  <c:v>10.5</c:v>
                </c:pt>
                <c:pt idx="5">
                  <c:v>6</c:v>
                </c:pt>
                <c:pt idx="6">
                  <c:v>13</c:v>
                </c:pt>
                <c:pt idx="7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C6-470A-9DC2-B421FCADC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74216"/>
        <c:axId val="426373232"/>
      </c:scatterChart>
      <c:valAx>
        <c:axId val="426374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373232"/>
        <c:crosses val="autoZero"/>
        <c:crossBetween val="midCat"/>
      </c:valAx>
      <c:valAx>
        <c:axId val="42637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374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диаметра ствола от суммы диаметров деревьев в радиусе 2 метров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'диам ствола от сум диам'!$E$3:$E$10</c:f>
              <c:numCache>
                <c:formatCode>General</c:formatCode>
                <c:ptCount val="8"/>
                <c:pt idx="0">
                  <c:v>97</c:v>
                </c:pt>
                <c:pt idx="1">
                  <c:v>79.5</c:v>
                </c:pt>
                <c:pt idx="2">
                  <c:v>57.5</c:v>
                </c:pt>
                <c:pt idx="3">
                  <c:v>118</c:v>
                </c:pt>
                <c:pt idx="4">
                  <c:v>20</c:v>
                </c:pt>
                <c:pt idx="5">
                  <c:v>79.5</c:v>
                </c:pt>
                <c:pt idx="6">
                  <c:v>80</c:v>
                </c:pt>
                <c:pt idx="7">
                  <c:v>102.5</c:v>
                </c:pt>
              </c:numCache>
            </c:numRef>
          </c:xVal>
          <c:yVal>
            <c:numRef>
              <c:f>'диам ствола от сум диам'!$F$3:$F$10</c:f>
              <c:numCache>
                <c:formatCode>0.0</c:formatCode>
                <c:ptCount val="8"/>
                <c:pt idx="0">
                  <c:v>7.5</c:v>
                </c:pt>
                <c:pt idx="1">
                  <c:v>8</c:v>
                </c:pt>
                <c:pt idx="2">
                  <c:v>6</c:v>
                </c:pt>
                <c:pt idx="3">
                  <c:v>5.5</c:v>
                </c:pt>
                <c:pt idx="4">
                  <c:v>10.5</c:v>
                </c:pt>
                <c:pt idx="5">
                  <c:v>6</c:v>
                </c:pt>
                <c:pt idx="6">
                  <c:v>13</c:v>
                </c:pt>
                <c:pt idx="7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64-49C3-A1B0-26FD748E6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402424"/>
        <c:axId val="426401440"/>
      </c:scatterChart>
      <c:valAx>
        <c:axId val="42640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401440"/>
        <c:crosses val="autoZero"/>
        <c:crossBetween val="midCat"/>
      </c:valAx>
      <c:valAx>
        <c:axId val="4264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402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диаметра ствола от суммы диаметров стволов деревьев в радиусе 3 метров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'диам ствола от сум диам'!$A$13:$A$20</c:f>
              <c:numCache>
                <c:formatCode>General</c:formatCode>
                <c:ptCount val="8"/>
                <c:pt idx="0">
                  <c:v>179</c:v>
                </c:pt>
                <c:pt idx="1">
                  <c:v>213</c:v>
                </c:pt>
                <c:pt idx="2">
                  <c:v>114.5</c:v>
                </c:pt>
                <c:pt idx="3">
                  <c:v>128.5</c:v>
                </c:pt>
                <c:pt idx="4">
                  <c:v>89.5</c:v>
                </c:pt>
                <c:pt idx="5">
                  <c:v>113.5</c:v>
                </c:pt>
                <c:pt idx="6">
                  <c:v>111</c:v>
                </c:pt>
                <c:pt idx="7">
                  <c:v>238.5</c:v>
                </c:pt>
              </c:numCache>
            </c:numRef>
          </c:xVal>
          <c:yVal>
            <c:numRef>
              <c:f>'диам ствола от сум диам'!$B$13:$B$20</c:f>
              <c:numCache>
                <c:formatCode>0.0</c:formatCode>
                <c:ptCount val="8"/>
                <c:pt idx="0">
                  <c:v>7.5</c:v>
                </c:pt>
                <c:pt idx="1">
                  <c:v>8</c:v>
                </c:pt>
                <c:pt idx="2">
                  <c:v>6</c:v>
                </c:pt>
                <c:pt idx="3">
                  <c:v>5.5</c:v>
                </c:pt>
                <c:pt idx="4">
                  <c:v>10.5</c:v>
                </c:pt>
                <c:pt idx="5">
                  <c:v>6</c:v>
                </c:pt>
                <c:pt idx="6">
                  <c:v>13</c:v>
                </c:pt>
                <c:pt idx="7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7D-4643-A72F-44488F871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107192"/>
        <c:axId val="420113424"/>
      </c:scatterChart>
      <c:valAx>
        <c:axId val="420107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113424"/>
        <c:crosses val="autoZero"/>
        <c:crossBetween val="midCat"/>
      </c:valAx>
      <c:valAx>
        <c:axId val="42011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107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диаметра ствола от суммы диаметров стволов деревьев в радиусе 4 метров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'диам ствола от сум диам'!$E$13:$E$20</c:f>
              <c:numCache>
                <c:formatCode>General</c:formatCode>
                <c:ptCount val="8"/>
                <c:pt idx="0">
                  <c:v>297</c:v>
                </c:pt>
                <c:pt idx="1">
                  <c:v>316</c:v>
                </c:pt>
                <c:pt idx="2">
                  <c:v>235.5</c:v>
                </c:pt>
                <c:pt idx="3">
                  <c:v>158.5</c:v>
                </c:pt>
                <c:pt idx="4">
                  <c:v>170.5</c:v>
                </c:pt>
                <c:pt idx="5">
                  <c:v>230.5</c:v>
                </c:pt>
                <c:pt idx="6">
                  <c:v>337</c:v>
                </c:pt>
                <c:pt idx="7">
                  <c:v>357.5</c:v>
                </c:pt>
              </c:numCache>
            </c:numRef>
          </c:xVal>
          <c:yVal>
            <c:numRef>
              <c:f>'диам ствола от сум диам'!$F$13:$F$20</c:f>
              <c:numCache>
                <c:formatCode>0.0</c:formatCode>
                <c:ptCount val="8"/>
                <c:pt idx="0">
                  <c:v>7.5</c:v>
                </c:pt>
                <c:pt idx="1">
                  <c:v>8</c:v>
                </c:pt>
                <c:pt idx="2">
                  <c:v>6</c:v>
                </c:pt>
                <c:pt idx="3">
                  <c:v>5.5</c:v>
                </c:pt>
                <c:pt idx="4">
                  <c:v>10.5</c:v>
                </c:pt>
                <c:pt idx="5">
                  <c:v>6</c:v>
                </c:pt>
                <c:pt idx="6">
                  <c:v>13</c:v>
                </c:pt>
                <c:pt idx="7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E2-4E5B-9AF3-FE662A785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59128"/>
        <c:axId val="426366344"/>
      </c:scatterChart>
      <c:valAx>
        <c:axId val="426359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366344"/>
        <c:crosses val="autoZero"/>
        <c:crossBetween val="midCat"/>
      </c:valAx>
      <c:valAx>
        <c:axId val="42636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359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диаметра ствола от суммы диаметров деревьев в радиусе 5 метров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'диам ствола от сум диам'!$A$23:$A$30</c:f>
              <c:numCache>
                <c:formatCode>General</c:formatCode>
                <c:ptCount val="8"/>
                <c:pt idx="0">
                  <c:v>328.5</c:v>
                </c:pt>
                <c:pt idx="1">
                  <c:v>408</c:v>
                </c:pt>
                <c:pt idx="2">
                  <c:v>289</c:v>
                </c:pt>
                <c:pt idx="3">
                  <c:v>284</c:v>
                </c:pt>
                <c:pt idx="4">
                  <c:v>170.5</c:v>
                </c:pt>
                <c:pt idx="5">
                  <c:v>322.5</c:v>
                </c:pt>
                <c:pt idx="6">
                  <c:v>377</c:v>
                </c:pt>
                <c:pt idx="7">
                  <c:v>400.5</c:v>
                </c:pt>
              </c:numCache>
            </c:numRef>
          </c:xVal>
          <c:yVal>
            <c:numRef>
              <c:f>'диам ствола от сум диам'!$B$23:$B$30</c:f>
              <c:numCache>
                <c:formatCode>0.0</c:formatCode>
                <c:ptCount val="8"/>
                <c:pt idx="0">
                  <c:v>7.5</c:v>
                </c:pt>
                <c:pt idx="1">
                  <c:v>8</c:v>
                </c:pt>
                <c:pt idx="2">
                  <c:v>6</c:v>
                </c:pt>
                <c:pt idx="3">
                  <c:v>5.5</c:v>
                </c:pt>
                <c:pt idx="4">
                  <c:v>10.5</c:v>
                </c:pt>
                <c:pt idx="5">
                  <c:v>6</c:v>
                </c:pt>
                <c:pt idx="6">
                  <c:v>13</c:v>
                </c:pt>
                <c:pt idx="7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10-438D-B9D2-9F0EE4A19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107848"/>
        <c:axId val="420108504"/>
      </c:scatterChart>
      <c:valAx>
        <c:axId val="420107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108504"/>
        <c:crosses val="autoZero"/>
        <c:crossBetween val="midCat"/>
      </c:valAx>
      <c:valAx>
        <c:axId val="42010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107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высоты дуба от суммы диаметров стволов деревьев в радиусе 3 метров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'высота от сум диам'!$A$13:$A$21</c:f>
              <c:strCache>
                <c:ptCount val="9"/>
                <c:pt idx="0">
                  <c:v>179</c:v>
                </c:pt>
                <c:pt idx="1">
                  <c:v>213</c:v>
                </c:pt>
                <c:pt idx="2">
                  <c:v>114.5</c:v>
                </c:pt>
                <c:pt idx="3">
                  <c:v>128.5</c:v>
                </c:pt>
                <c:pt idx="4">
                  <c:v>89.5</c:v>
                </c:pt>
                <c:pt idx="5">
                  <c:v>113.5</c:v>
                </c:pt>
                <c:pt idx="6">
                  <c:v>111</c:v>
                </c:pt>
                <c:pt idx="7">
                  <c:v>238.5</c:v>
                </c:pt>
                <c:pt idx="8">
                  <c:v>5 метров</c:v>
                </c:pt>
              </c:strCache>
            </c:strRef>
          </c:xVal>
          <c:yVal>
            <c:numRef>
              <c:f>'высота от сум диам'!$B$13:$B$21</c:f>
              <c:numCache>
                <c:formatCode>0</c:formatCode>
                <c:ptCount val="9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132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  <c:pt idx="7">
                  <c:v>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98-4BAB-9870-F84B10A17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728576"/>
        <c:axId val="437733168"/>
      </c:scatterChart>
      <c:valAx>
        <c:axId val="43772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сумма</a:t>
                </a:r>
                <a:r>
                  <a:rPr lang="ru-RU" baseline="0"/>
                  <a:t> диаметров деревьев в радиусе 3м, см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7733168"/>
        <c:crosses val="autoZero"/>
        <c:crossBetween val="midCat"/>
      </c:valAx>
      <c:valAx>
        <c:axId val="43773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высота</a:t>
                </a:r>
                <a:r>
                  <a:rPr lang="ru-RU" baseline="0"/>
                  <a:t> деревьев, см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772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'диам ствола от сум диам'!$S$6:$S$12</c:f>
              <c:numCache>
                <c:formatCode>General</c:formatCode>
                <c:ptCount val="7"/>
                <c:pt idx="0">
                  <c:v>97</c:v>
                </c:pt>
                <c:pt idx="1">
                  <c:v>79.5</c:v>
                </c:pt>
                <c:pt idx="2">
                  <c:v>57.5</c:v>
                </c:pt>
                <c:pt idx="3">
                  <c:v>102.5</c:v>
                </c:pt>
                <c:pt idx="4">
                  <c:v>20</c:v>
                </c:pt>
                <c:pt idx="5">
                  <c:v>79.5</c:v>
                </c:pt>
                <c:pt idx="6">
                  <c:v>80</c:v>
                </c:pt>
              </c:numCache>
            </c:numRef>
          </c:xVal>
          <c:yVal>
            <c:numRef>
              <c:f>'диам ствола от сум диам'!$T$6:$T$12</c:f>
              <c:numCache>
                <c:formatCode>0.0</c:formatCode>
                <c:ptCount val="7"/>
                <c:pt idx="0">
                  <c:v>7.5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10.5</c:v>
                </c:pt>
                <c:pt idx="5">
                  <c:v>6</c:v>
                </c:pt>
                <c:pt idx="6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8C-4728-8299-E282364EF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477176"/>
        <c:axId val="357478816"/>
      </c:scatterChart>
      <c:valAx>
        <c:axId val="357477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7478816"/>
        <c:crosses val="autoZero"/>
        <c:crossBetween val="midCat"/>
      </c:valAx>
      <c:valAx>
        <c:axId val="35747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7477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'диам ствола от сум диам'!$S$32:$S$38</c:f>
              <c:numCache>
                <c:formatCode>General</c:formatCode>
                <c:ptCount val="7"/>
                <c:pt idx="0">
                  <c:v>297</c:v>
                </c:pt>
                <c:pt idx="1">
                  <c:v>316</c:v>
                </c:pt>
                <c:pt idx="2">
                  <c:v>235.5</c:v>
                </c:pt>
                <c:pt idx="3">
                  <c:v>357.5</c:v>
                </c:pt>
                <c:pt idx="4">
                  <c:v>170.5</c:v>
                </c:pt>
                <c:pt idx="5">
                  <c:v>230.5</c:v>
                </c:pt>
                <c:pt idx="6">
                  <c:v>337</c:v>
                </c:pt>
              </c:numCache>
            </c:numRef>
          </c:xVal>
          <c:yVal>
            <c:numRef>
              <c:f>'диам ствола от сум диам'!$T$32:$T$38</c:f>
              <c:numCache>
                <c:formatCode>0.0</c:formatCode>
                <c:ptCount val="7"/>
                <c:pt idx="0">
                  <c:v>7.5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10.5</c:v>
                </c:pt>
                <c:pt idx="5">
                  <c:v>6</c:v>
                </c:pt>
                <c:pt idx="6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81-4F76-AC26-59ACE279E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450216"/>
        <c:axId val="329450544"/>
      </c:scatterChart>
      <c:valAx>
        <c:axId val="329450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9450544"/>
        <c:crosses val="autoZero"/>
        <c:crossBetween val="midCat"/>
      </c:valAx>
      <c:valAx>
        <c:axId val="32945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9450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высоты дуба от суммы диаметров стволов в радиусе 4 метров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'высота от сум диам'!$E$13:$E$20</c:f>
              <c:numCache>
                <c:formatCode>General</c:formatCode>
                <c:ptCount val="8"/>
                <c:pt idx="0">
                  <c:v>297</c:v>
                </c:pt>
                <c:pt idx="1">
                  <c:v>316</c:v>
                </c:pt>
                <c:pt idx="2">
                  <c:v>235.5</c:v>
                </c:pt>
                <c:pt idx="3">
                  <c:v>158.5</c:v>
                </c:pt>
                <c:pt idx="4">
                  <c:v>170.5</c:v>
                </c:pt>
                <c:pt idx="5">
                  <c:v>230.5</c:v>
                </c:pt>
                <c:pt idx="6">
                  <c:v>337</c:v>
                </c:pt>
                <c:pt idx="7">
                  <c:v>357.5</c:v>
                </c:pt>
              </c:numCache>
            </c:numRef>
          </c:xVal>
          <c:yVal>
            <c:numRef>
              <c:f>'высота от сум диам'!$F$13:$F$20</c:f>
              <c:numCache>
                <c:formatCode>0</c:formatCode>
                <c:ptCount val="8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132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  <c:pt idx="7">
                  <c:v>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9C-451F-A0B4-8B8CBEDB0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467856"/>
        <c:axId val="436468512"/>
      </c:scatterChart>
      <c:valAx>
        <c:axId val="43646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6468512"/>
        <c:crosses val="autoZero"/>
        <c:crossBetween val="midCat"/>
      </c:valAx>
      <c:valAx>
        <c:axId val="4364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6467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высоты дуба от суммы диаметров стволов деревьев в радиусе 5 метров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'высота от сум диам'!$A$23:$A$30</c:f>
              <c:numCache>
                <c:formatCode>General</c:formatCode>
                <c:ptCount val="8"/>
                <c:pt idx="0">
                  <c:v>328.5</c:v>
                </c:pt>
                <c:pt idx="1">
                  <c:v>408</c:v>
                </c:pt>
                <c:pt idx="2">
                  <c:v>289</c:v>
                </c:pt>
                <c:pt idx="3">
                  <c:v>284</c:v>
                </c:pt>
                <c:pt idx="4">
                  <c:v>170.5</c:v>
                </c:pt>
                <c:pt idx="5">
                  <c:v>322.5</c:v>
                </c:pt>
                <c:pt idx="6">
                  <c:v>377</c:v>
                </c:pt>
                <c:pt idx="7">
                  <c:v>400.5</c:v>
                </c:pt>
              </c:numCache>
            </c:numRef>
          </c:xVal>
          <c:yVal>
            <c:numRef>
              <c:f>'высота от сум диам'!$B$23:$B$30</c:f>
              <c:numCache>
                <c:formatCode>0</c:formatCode>
                <c:ptCount val="8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132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  <c:pt idx="7">
                  <c:v>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3B-419F-A133-B3E4760C4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042632"/>
        <c:axId val="353043616"/>
      </c:scatterChart>
      <c:valAx>
        <c:axId val="35304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3043616"/>
        <c:crosses val="autoZero"/>
        <c:crossBetween val="midCat"/>
      </c:valAx>
      <c:valAx>
        <c:axId val="35304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3042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'высота от сум диам'!$S$5:$S$11</c:f>
              <c:numCache>
                <c:formatCode>General</c:formatCode>
                <c:ptCount val="7"/>
                <c:pt idx="0">
                  <c:v>97</c:v>
                </c:pt>
                <c:pt idx="1">
                  <c:v>79.5</c:v>
                </c:pt>
                <c:pt idx="2">
                  <c:v>57.5</c:v>
                </c:pt>
                <c:pt idx="3">
                  <c:v>102.5</c:v>
                </c:pt>
                <c:pt idx="4">
                  <c:v>20</c:v>
                </c:pt>
                <c:pt idx="5">
                  <c:v>79.5</c:v>
                </c:pt>
                <c:pt idx="6">
                  <c:v>80</c:v>
                </c:pt>
              </c:numCache>
            </c:numRef>
          </c:xVal>
          <c:yVal>
            <c:numRef>
              <c:f>'высота от сум диам'!$T$5:$T$11</c:f>
              <c:numCache>
                <c:formatCode>0</c:formatCode>
                <c:ptCount val="7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519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9A-470D-830F-B9950714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62832"/>
        <c:axId val="342358568"/>
      </c:scatterChart>
      <c:valAx>
        <c:axId val="34236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2358568"/>
        <c:crosses val="autoZero"/>
        <c:crossBetween val="midCat"/>
      </c:valAx>
      <c:valAx>
        <c:axId val="34235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2362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'высота от сум диам'!$S$29:$S$35</c:f>
              <c:numCache>
                <c:formatCode>General</c:formatCode>
                <c:ptCount val="7"/>
                <c:pt idx="0">
                  <c:v>297</c:v>
                </c:pt>
                <c:pt idx="1">
                  <c:v>316</c:v>
                </c:pt>
                <c:pt idx="2">
                  <c:v>235.5</c:v>
                </c:pt>
                <c:pt idx="3">
                  <c:v>357.5</c:v>
                </c:pt>
                <c:pt idx="4">
                  <c:v>170.5</c:v>
                </c:pt>
                <c:pt idx="5">
                  <c:v>230.5</c:v>
                </c:pt>
                <c:pt idx="6">
                  <c:v>337</c:v>
                </c:pt>
              </c:numCache>
            </c:numRef>
          </c:xVal>
          <c:yVal>
            <c:numRef>
              <c:f>'высота от сум диам'!$T$29:$T$35</c:f>
              <c:numCache>
                <c:formatCode>0</c:formatCode>
                <c:ptCount val="7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519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1A-461B-85FB-733C98056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64208"/>
        <c:axId val="334761256"/>
      </c:scatterChart>
      <c:valAx>
        <c:axId val="33476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761256"/>
        <c:crosses val="autoZero"/>
        <c:crossBetween val="midCat"/>
      </c:valAx>
      <c:valAx>
        <c:axId val="33476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4764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'высота от сум диам'!$S$55:$S$61</c:f>
              <c:numCache>
                <c:formatCode>General</c:formatCode>
                <c:ptCount val="7"/>
                <c:pt idx="0">
                  <c:v>328.5</c:v>
                </c:pt>
                <c:pt idx="1">
                  <c:v>408</c:v>
                </c:pt>
                <c:pt idx="2">
                  <c:v>289</c:v>
                </c:pt>
                <c:pt idx="3">
                  <c:v>400.5</c:v>
                </c:pt>
                <c:pt idx="4">
                  <c:v>170.5</c:v>
                </c:pt>
                <c:pt idx="5">
                  <c:v>322.5</c:v>
                </c:pt>
                <c:pt idx="6">
                  <c:v>377</c:v>
                </c:pt>
              </c:numCache>
            </c:numRef>
          </c:xVal>
          <c:yVal>
            <c:numRef>
              <c:f>'высота от сум диам'!$T$55:$T$61</c:f>
              <c:numCache>
                <c:formatCode>0</c:formatCode>
                <c:ptCount val="7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519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9E-4E58-B825-115E4263B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551360"/>
        <c:axId val="342552344"/>
      </c:scatterChart>
      <c:valAx>
        <c:axId val="34255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2552344"/>
        <c:crosses val="autoZero"/>
        <c:crossBetween val="midCat"/>
      </c:valAx>
      <c:valAx>
        <c:axId val="34255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2551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прироста дуба от суммы диаметров стволов деревьев в радиусе 1 метра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'прирост от сум диам'!$A$3:$A$10</c:f>
              <c:numCache>
                <c:formatCode>General</c:formatCode>
                <c:ptCount val="8"/>
                <c:pt idx="0">
                  <c:v>6</c:v>
                </c:pt>
                <c:pt idx="1">
                  <c:v>0</c:v>
                </c:pt>
                <c:pt idx="2">
                  <c:v>7.5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</c:v>
                </c:pt>
                <c:pt idx="7">
                  <c:v>0</c:v>
                </c:pt>
              </c:numCache>
            </c:numRef>
          </c:xVal>
          <c:yVal>
            <c:numRef>
              <c:f>'прирост от сум диам'!$B$3:$B$10</c:f>
              <c:numCache>
                <c:formatCode>0</c:formatCode>
                <c:ptCount val="8"/>
                <c:pt idx="0" formatCode="General">
                  <c:v>41</c:v>
                </c:pt>
                <c:pt idx="1">
                  <c:v>64</c:v>
                </c:pt>
                <c:pt idx="2">
                  <c:v>20</c:v>
                </c:pt>
                <c:pt idx="3">
                  <c:v>31</c:v>
                </c:pt>
                <c:pt idx="4">
                  <c:v>67</c:v>
                </c:pt>
                <c:pt idx="5">
                  <c:v>25</c:v>
                </c:pt>
                <c:pt idx="6">
                  <c:v>60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B6-4682-B1C1-5B19BC63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868056"/>
        <c:axId val="351868712"/>
      </c:scatterChart>
      <c:valAx>
        <c:axId val="35186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1868712"/>
        <c:crosses val="autoZero"/>
        <c:crossBetween val="midCat"/>
      </c:valAx>
      <c:valAx>
        <c:axId val="35186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1868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</xdr:colOff>
      <xdr:row>1</xdr:row>
      <xdr:rowOff>3175</xdr:rowOff>
    </xdr:from>
    <xdr:to>
      <xdr:col>15</xdr:col>
      <xdr:colOff>307975</xdr:colOff>
      <xdr:row>15</xdr:row>
      <xdr:rowOff>168275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3175</xdr:colOff>
      <xdr:row>15</xdr:row>
      <xdr:rowOff>174625</xdr:rowOff>
    </xdr:from>
    <xdr:to>
      <xdr:col>15</xdr:col>
      <xdr:colOff>307975</xdr:colOff>
      <xdr:row>30</xdr:row>
      <xdr:rowOff>155575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30</xdr:row>
      <xdr:rowOff>155575</xdr:rowOff>
    </xdr:from>
    <xdr:to>
      <xdr:col>15</xdr:col>
      <xdr:colOff>314325</xdr:colOff>
      <xdr:row>45</xdr:row>
      <xdr:rowOff>136525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12314</xdr:colOff>
      <xdr:row>45</xdr:row>
      <xdr:rowOff>146049</xdr:rowOff>
    </xdr:from>
    <xdr:to>
      <xdr:col>15</xdr:col>
      <xdr:colOff>304801</xdr:colOff>
      <xdr:row>61</xdr:row>
      <xdr:rowOff>28574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9525</xdr:colOff>
      <xdr:row>61</xdr:row>
      <xdr:rowOff>28575</xdr:rowOff>
    </xdr:from>
    <xdr:to>
      <xdr:col>15</xdr:col>
      <xdr:colOff>314325</xdr:colOff>
      <xdr:row>75</xdr:row>
      <xdr:rowOff>104775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190499</xdr:colOff>
      <xdr:row>11</xdr:row>
      <xdr:rowOff>28575</xdr:rowOff>
    </xdr:from>
    <xdr:to>
      <xdr:col>21</xdr:col>
      <xdr:colOff>302682</xdr:colOff>
      <xdr:row>24</xdr:row>
      <xdr:rowOff>113665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161925</xdr:colOff>
      <xdr:row>35</xdr:row>
      <xdr:rowOff>28575</xdr:rowOff>
    </xdr:from>
    <xdr:to>
      <xdr:col>22</xdr:col>
      <xdr:colOff>104775</xdr:colOff>
      <xdr:row>50</xdr:row>
      <xdr:rowOff>9525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244475</xdr:colOff>
      <xdr:row>61</xdr:row>
      <xdr:rowOff>66675</xdr:rowOff>
    </xdr:from>
    <xdr:to>
      <xdr:col>22</xdr:col>
      <xdr:colOff>187325</xdr:colOff>
      <xdr:row>76</xdr:row>
      <xdr:rowOff>47625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15</xdr:col>
      <xdr:colOff>304800</xdr:colOff>
      <xdr:row>15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15</xdr:row>
      <xdr:rowOff>85725</xdr:rowOff>
    </xdr:from>
    <xdr:to>
      <xdr:col>15</xdr:col>
      <xdr:colOff>304800</xdr:colOff>
      <xdr:row>29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29</xdr:row>
      <xdr:rowOff>161925</xdr:rowOff>
    </xdr:from>
    <xdr:to>
      <xdr:col>15</xdr:col>
      <xdr:colOff>304800</xdr:colOff>
      <xdr:row>44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44</xdr:row>
      <xdr:rowOff>47625</xdr:rowOff>
    </xdr:from>
    <xdr:to>
      <xdr:col>15</xdr:col>
      <xdr:colOff>304800</xdr:colOff>
      <xdr:row>58</xdr:row>
      <xdr:rowOff>123825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9525</xdr:colOff>
      <xdr:row>58</xdr:row>
      <xdr:rowOff>133350</xdr:rowOff>
    </xdr:from>
    <xdr:to>
      <xdr:col>15</xdr:col>
      <xdr:colOff>314325</xdr:colOff>
      <xdr:row>73</xdr:row>
      <xdr:rowOff>19050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450849</xdr:colOff>
      <xdr:row>12</xdr:row>
      <xdr:rowOff>34925</xdr:rowOff>
    </xdr:from>
    <xdr:to>
      <xdr:col>20</xdr:col>
      <xdr:colOff>212724</xdr:colOff>
      <xdr:row>25</xdr:row>
      <xdr:rowOff>12700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368299</xdr:colOff>
      <xdr:row>35</xdr:row>
      <xdr:rowOff>73025</xdr:rowOff>
    </xdr:from>
    <xdr:to>
      <xdr:col>20</xdr:col>
      <xdr:colOff>117474</xdr:colOff>
      <xdr:row>48</xdr:row>
      <xdr:rowOff>43180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234950</xdr:colOff>
      <xdr:row>59</xdr:row>
      <xdr:rowOff>149224</xdr:rowOff>
    </xdr:from>
    <xdr:to>
      <xdr:col>19</xdr:col>
      <xdr:colOff>777875</xdr:colOff>
      <xdr:row>72</xdr:row>
      <xdr:rowOff>100329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180975</xdr:rowOff>
    </xdr:from>
    <xdr:to>
      <xdr:col>15</xdr:col>
      <xdr:colOff>314325</xdr:colOff>
      <xdr:row>15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15</xdr:row>
      <xdr:rowOff>76200</xdr:rowOff>
    </xdr:from>
    <xdr:to>
      <xdr:col>15</xdr:col>
      <xdr:colOff>314325</xdr:colOff>
      <xdr:row>29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29</xdr:row>
      <xdr:rowOff>161925</xdr:rowOff>
    </xdr:from>
    <xdr:to>
      <xdr:col>15</xdr:col>
      <xdr:colOff>314325</xdr:colOff>
      <xdr:row>44</xdr:row>
      <xdr:rowOff>47625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44</xdr:row>
      <xdr:rowOff>47625</xdr:rowOff>
    </xdr:from>
    <xdr:to>
      <xdr:col>15</xdr:col>
      <xdr:colOff>314325</xdr:colOff>
      <xdr:row>58</xdr:row>
      <xdr:rowOff>123825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9525</xdr:colOff>
      <xdr:row>58</xdr:row>
      <xdr:rowOff>133350</xdr:rowOff>
    </xdr:from>
    <xdr:to>
      <xdr:col>15</xdr:col>
      <xdr:colOff>314325</xdr:colOff>
      <xdr:row>73</xdr:row>
      <xdr:rowOff>19050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186267</xdr:colOff>
      <xdr:row>12</xdr:row>
      <xdr:rowOff>47625</xdr:rowOff>
    </xdr:from>
    <xdr:to>
      <xdr:col>21</xdr:col>
      <xdr:colOff>3175</xdr:colOff>
      <xdr:row>25</xdr:row>
      <xdr:rowOff>50800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177799</xdr:colOff>
      <xdr:row>36</xdr:row>
      <xdr:rowOff>22225</xdr:rowOff>
    </xdr:from>
    <xdr:to>
      <xdr:col>21</xdr:col>
      <xdr:colOff>174624</xdr:colOff>
      <xdr:row>49</xdr:row>
      <xdr:rowOff>133350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120649</xdr:colOff>
      <xdr:row>61</xdr:row>
      <xdr:rowOff>47625</xdr:rowOff>
    </xdr:from>
    <xdr:to>
      <xdr:col>21</xdr:col>
      <xdr:colOff>79374</xdr:colOff>
      <xdr:row>74</xdr:row>
      <xdr:rowOff>135890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15</xdr:col>
      <xdr:colOff>314325</xdr:colOff>
      <xdr:row>15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15</xdr:row>
      <xdr:rowOff>82550</xdr:rowOff>
    </xdr:from>
    <xdr:to>
      <xdr:col>15</xdr:col>
      <xdr:colOff>314325</xdr:colOff>
      <xdr:row>29</xdr:row>
      <xdr:rowOff>158750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29</xdr:row>
      <xdr:rowOff>180975</xdr:rowOff>
    </xdr:from>
    <xdr:to>
      <xdr:col>15</xdr:col>
      <xdr:colOff>314325</xdr:colOff>
      <xdr:row>44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44</xdr:row>
      <xdr:rowOff>76200</xdr:rowOff>
    </xdr:from>
    <xdr:to>
      <xdr:col>15</xdr:col>
      <xdr:colOff>304800</xdr:colOff>
      <xdr:row>58</xdr:row>
      <xdr:rowOff>152400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9525</xdr:colOff>
      <xdr:row>58</xdr:row>
      <xdr:rowOff>161925</xdr:rowOff>
    </xdr:from>
    <xdr:to>
      <xdr:col>15</xdr:col>
      <xdr:colOff>314325</xdr:colOff>
      <xdr:row>73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317500</xdr:colOff>
      <xdr:row>12</xdr:row>
      <xdr:rowOff>85724</xdr:rowOff>
    </xdr:from>
    <xdr:to>
      <xdr:col>21</xdr:col>
      <xdr:colOff>339725</xdr:colOff>
      <xdr:row>25</xdr:row>
      <xdr:rowOff>173989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393700</xdr:colOff>
      <xdr:row>38</xdr:row>
      <xdr:rowOff>53974</xdr:rowOff>
    </xdr:from>
    <xdr:to>
      <xdr:col>21</xdr:col>
      <xdr:colOff>422275</xdr:colOff>
      <xdr:row>51</xdr:row>
      <xdr:rowOff>146049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C36" workbookViewId="0">
      <selection activeCell="W55" sqref="W55"/>
    </sheetView>
  </sheetViews>
  <sheetFormatPr defaultRowHeight="14.5" x14ac:dyDescent="0.35"/>
  <cols>
    <col min="1" max="1" width="24.453125" customWidth="1"/>
    <col min="2" max="2" width="12.81640625" customWidth="1"/>
    <col min="3" max="3" width="11" customWidth="1"/>
    <col min="5" max="5" width="23.1796875" customWidth="1"/>
    <col min="6" max="6" width="14.453125" customWidth="1"/>
    <col min="7" max="7" width="12" customWidth="1"/>
    <col min="19" max="19" width="22.90625" customWidth="1"/>
    <col min="20" max="20" width="13.90625" customWidth="1"/>
    <col min="21" max="21" width="12" customWidth="1"/>
  </cols>
  <sheetData>
    <row r="1" spans="1:21" x14ac:dyDescent="0.35">
      <c r="A1" t="s">
        <v>3</v>
      </c>
      <c r="E1" t="s">
        <v>4</v>
      </c>
    </row>
    <row r="2" spans="1:21" x14ac:dyDescent="0.35">
      <c r="A2" s="1" t="s">
        <v>2</v>
      </c>
      <c r="B2" s="1" t="s">
        <v>0</v>
      </c>
      <c r="C2" s="1" t="s">
        <v>1</v>
      </c>
      <c r="E2" s="1" t="s">
        <v>2</v>
      </c>
      <c r="F2" s="1" t="s">
        <v>0</v>
      </c>
      <c r="G2" s="1" t="s">
        <v>1</v>
      </c>
    </row>
    <row r="3" spans="1:21" x14ac:dyDescent="0.35">
      <c r="A3" s="1">
        <v>6</v>
      </c>
      <c r="B3" s="2">
        <v>404</v>
      </c>
      <c r="C3" s="3">
        <v>227</v>
      </c>
      <c r="E3" s="1">
        <v>97</v>
      </c>
      <c r="F3" s="2">
        <v>404</v>
      </c>
      <c r="G3" s="3">
        <v>227</v>
      </c>
      <c r="S3" t="s">
        <v>11</v>
      </c>
    </row>
    <row r="4" spans="1:21" x14ac:dyDescent="0.35">
      <c r="A4" s="1">
        <v>0</v>
      </c>
      <c r="B4" s="4">
        <v>630</v>
      </c>
      <c r="C4" s="3">
        <v>205</v>
      </c>
      <c r="E4" s="1">
        <f>13.5+41+25</f>
        <v>79.5</v>
      </c>
      <c r="F4" s="4">
        <v>630</v>
      </c>
      <c r="G4" s="3">
        <v>205</v>
      </c>
      <c r="S4" s="1" t="s">
        <v>2</v>
      </c>
      <c r="T4" s="1" t="s">
        <v>0</v>
      </c>
      <c r="U4" s="1" t="s">
        <v>1</v>
      </c>
    </row>
    <row r="5" spans="1:21" x14ac:dyDescent="0.35">
      <c r="A5" s="1">
        <v>7.5</v>
      </c>
      <c r="B5" s="5">
        <v>332</v>
      </c>
      <c r="C5" s="3">
        <v>107</v>
      </c>
      <c r="E5" s="1">
        <f>7.5+8+42</f>
        <v>57.5</v>
      </c>
      <c r="F5" s="5">
        <v>332</v>
      </c>
      <c r="G5" s="3">
        <v>107</v>
      </c>
      <c r="S5" s="1">
        <v>97</v>
      </c>
      <c r="T5" s="2">
        <v>404</v>
      </c>
      <c r="U5" s="3">
        <v>227</v>
      </c>
    </row>
    <row r="6" spans="1:21" x14ac:dyDescent="0.35">
      <c r="A6" s="1">
        <v>0</v>
      </c>
      <c r="B6" s="6">
        <v>132</v>
      </c>
      <c r="C6" s="3">
        <v>239</v>
      </c>
      <c r="E6" s="1">
        <f>41+35+42</f>
        <v>118</v>
      </c>
      <c r="F6" s="6">
        <v>132</v>
      </c>
      <c r="G6" s="3">
        <v>239</v>
      </c>
      <c r="S6" s="1">
        <f>13.5+41+25</f>
        <v>79.5</v>
      </c>
      <c r="T6" s="4">
        <v>630</v>
      </c>
      <c r="U6" s="3">
        <v>205</v>
      </c>
    </row>
    <row r="7" spans="1:21" x14ac:dyDescent="0.35">
      <c r="A7" s="1">
        <v>0</v>
      </c>
      <c r="B7" s="7">
        <v>495</v>
      </c>
      <c r="C7" s="3">
        <v>251</v>
      </c>
      <c r="E7" s="1">
        <v>20</v>
      </c>
      <c r="F7" s="7">
        <v>495</v>
      </c>
      <c r="G7" s="3">
        <v>251</v>
      </c>
      <c r="S7" s="1">
        <f>7.5+8+42</f>
        <v>57.5</v>
      </c>
      <c r="T7" s="5">
        <v>332</v>
      </c>
      <c r="U7" s="3">
        <v>107</v>
      </c>
    </row>
    <row r="8" spans="1:21" x14ac:dyDescent="0.35">
      <c r="A8" s="1">
        <v>0</v>
      </c>
      <c r="B8" s="8">
        <v>397</v>
      </c>
      <c r="C8" s="3">
        <v>242</v>
      </c>
      <c r="E8" s="1">
        <f>6+7.5+25+41</f>
        <v>79.5</v>
      </c>
      <c r="F8" s="8">
        <v>397</v>
      </c>
      <c r="G8" s="3">
        <v>242</v>
      </c>
      <c r="S8" s="1">
        <f>77+25.5</f>
        <v>102.5</v>
      </c>
      <c r="T8" s="10">
        <v>519</v>
      </c>
      <c r="U8" s="3">
        <v>250</v>
      </c>
    </row>
    <row r="9" spans="1:21" x14ac:dyDescent="0.35">
      <c r="A9" s="1">
        <v>31</v>
      </c>
      <c r="B9" s="9">
        <v>604</v>
      </c>
      <c r="C9" s="3">
        <v>210</v>
      </c>
      <c r="E9" s="1">
        <f>31+29+20</f>
        <v>80</v>
      </c>
      <c r="F9" s="9">
        <v>604</v>
      </c>
      <c r="G9" s="3">
        <v>210</v>
      </c>
      <c r="S9" s="1">
        <v>20</v>
      </c>
      <c r="T9" s="7">
        <v>495</v>
      </c>
      <c r="U9" s="3">
        <v>251</v>
      </c>
    </row>
    <row r="10" spans="1:21" x14ac:dyDescent="0.35">
      <c r="A10" s="1">
        <v>0</v>
      </c>
      <c r="B10" s="10">
        <v>519</v>
      </c>
      <c r="C10" s="3">
        <v>250</v>
      </c>
      <c r="E10" s="1">
        <f>77+25.5</f>
        <v>102.5</v>
      </c>
      <c r="F10" s="10">
        <v>519</v>
      </c>
      <c r="G10" s="3">
        <v>250</v>
      </c>
      <c r="S10" s="1">
        <f>6+7.5+25+41</f>
        <v>79.5</v>
      </c>
      <c r="T10" s="8">
        <v>397</v>
      </c>
      <c r="U10" s="3">
        <v>242</v>
      </c>
    </row>
    <row r="11" spans="1:21" x14ac:dyDescent="0.35">
      <c r="A11" t="s">
        <v>5</v>
      </c>
      <c r="E11" t="s">
        <v>6</v>
      </c>
      <c r="S11" s="1">
        <f>31+29+20</f>
        <v>80</v>
      </c>
      <c r="T11" s="9">
        <v>604</v>
      </c>
      <c r="U11" s="3">
        <v>210</v>
      </c>
    </row>
    <row r="12" spans="1:21" x14ac:dyDescent="0.35">
      <c r="A12" s="1" t="s">
        <v>2</v>
      </c>
      <c r="B12" s="1" t="s">
        <v>0</v>
      </c>
      <c r="C12" s="1" t="s">
        <v>1</v>
      </c>
      <c r="E12" s="1" t="s">
        <v>2</v>
      </c>
      <c r="F12" s="1" t="s">
        <v>0</v>
      </c>
      <c r="G12" s="1" t="s">
        <v>1</v>
      </c>
    </row>
    <row r="13" spans="1:21" x14ac:dyDescent="0.35">
      <c r="A13" s="1">
        <f>97+22+25+35</f>
        <v>179</v>
      </c>
      <c r="B13" s="2">
        <v>404</v>
      </c>
      <c r="C13" s="3">
        <v>227</v>
      </c>
      <c r="E13" s="1">
        <f>179+35+41+42</f>
        <v>297</v>
      </c>
      <c r="F13" s="2">
        <v>404</v>
      </c>
      <c r="G13" s="3">
        <v>227</v>
      </c>
    </row>
    <row r="14" spans="1:21" x14ac:dyDescent="0.35">
      <c r="A14" s="1">
        <f>179+34</f>
        <v>213</v>
      </c>
      <c r="B14" s="4">
        <v>630</v>
      </c>
      <c r="C14" s="3">
        <v>205</v>
      </c>
      <c r="E14" s="1">
        <f>213+28+30+20+25</f>
        <v>316</v>
      </c>
      <c r="F14" s="4">
        <v>630</v>
      </c>
      <c r="G14" s="3">
        <v>205</v>
      </c>
    </row>
    <row r="15" spans="1:21" x14ac:dyDescent="0.35">
      <c r="A15" s="1">
        <f>57.5+35+22</f>
        <v>114.5</v>
      </c>
      <c r="B15" s="5">
        <v>332</v>
      </c>
      <c r="C15" s="3">
        <v>107</v>
      </c>
      <c r="E15" s="1">
        <f>114.5+25+41+35+20</f>
        <v>235.5</v>
      </c>
      <c r="F15" s="5">
        <v>332</v>
      </c>
      <c r="G15" s="3">
        <v>107</v>
      </c>
    </row>
    <row r="16" spans="1:21" x14ac:dyDescent="0.35">
      <c r="A16" s="1">
        <f>118+10.5</f>
        <v>128.5</v>
      </c>
      <c r="B16" s="6">
        <v>132</v>
      </c>
      <c r="C16" s="3">
        <v>239</v>
      </c>
      <c r="E16" s="1">
        <f>128.5+30</f>
        <v>158.5</v>
      </c>
      <c r="F16" s="6">
        <v>132</v>
      </c>
      <c r="G16" s="3">
        <v>239</v>
      </c>
    </row>
    <row r="17" spans="1:21" x14ac:dyDescent="0.35">
      <c r="A17" s="1">
        <f>20+22+42+5.5</f>
        <v>89.5</v>
      </c>
      <c r="B17" s="7">
        <v>495</v>
      </c>
      <c r="C17" s="3">
        <v>251</v>
      </c>
      <c r="E17" s="1">
        <f>89.5+20+20+41</f>
        <v>170.5</v>
      </c>
      <c r="F17" s="7">
        <v>495</v>
      </c>
      <c r="G17" s="3">
        <v>251</v>
      </c>
    </row>
    <row r="18" spans="1:21" x14ac:dyDescent="0.35">
      <c r="A18" s="1">
        <f>79.5+34</f>
        <v>113.5</v>
      </c>
      <c r="B18" s="8">
        <v>397</v>
      </c>
      <c r="C18" s="3">
        <v>242</v>
      </c>
      <c r="E18" s="1">
        <f>113.5+25+42+30+20</f>
        <v>230.5</v>
      </c>
      <c r="F18" s="8">
        <v>397</v>
      </c>
      <c r="G18" s="3">
        <v>242</v>
      </c>
    </row>
    <row r="19" spans="1:21" x14ac:dyDescent="0.35">
      <c r="A19" s="1">
        <f>80+31</f>
        <v>111</v>
      </c>
      <c r="B19" s="9">
        <v>604</v>
      </c>
      <c r="C19" s="3">
        <v>210</v>
      </c>
      <c r="E19" s="1">
        <f>111+30+20+30+36+26+26+58</f>
        <v>337</v>
      </c>
      <c r="F19" s="9">
        <v>604</v>
      </c>
      <c r="G19" s="3">
        <v>210</v>
      </c>
    </row>
    <row r="20" spans="1:21" x14ac:dyDescent="0.35">
      <c r="A20" s="1">
        <f>102.5+56+22+58</f>
        <v>238.5</v>
      </c>
      <c r="B20" s="10">
        <v>519</v>
      </c>
      <c r="C20" s="3">
        <v>250</v>
      </c>
      <c r="E20" s="1">
        <f>30+89+238.5</f>
        <v>357.5</v>
      </c>
      <c r="F20" s="10">
        <v>519</v>
      </c>
      <c r="G20" s="3">
        <v>250</v>
      </c>
    </row>
    <row r="21" spans="1:21" x14ac:dyDescent="0.35">
      <c r="A21" t="s">
        <v>7</v>
      </c>
    </row>
    <row r="22" spans="1:21" x14ac:dyDescent="0.35">
      <c r="A22" s="1" t="s">
        <v>2</v>
      </c>
      <c r="B22" s="1" t="s">
        <v>0</v>
      </c>
      <c r="C22" s="1" t="s">
        <v>1</v>
      </c>
    </row>
    <row r="23" spans="1:21" x14ac:dyDescent="0.35">
      <c r="A23" s="1">
        <f>297+25.5+6</f>
        <v>328.5</v>
      </c>
      <c r="B23" s="2">
        <v>404</v>
      </c>
      <c r="C23" s="3">
        <v>227</v>
      </c>
    </row>
    <row r="24" spans="1:21" x14ac:dyDescent="0.35">
      <c r="A24" s="1">
        <f>316+68+24</f>
        <v>408</v>
      </c>
      <c r="B24" s="4">
        <v>630</v>
      </c>
      <c r="C24" s="3">
        <v>205</v>
      </c>
    </row>
    <row r="25" spans="1:21" x14ac:dyDescent="0.35">
      <c r="A25" s="1">
        <f>235.5+5.5+42+6</f>
        <v>289</v>
      </c>
      <c r="B25" s="5">
        <v>332</v>
      </c>
      <c r="C25" s="3">
        <v>107</v>
      </c>
    </row>
    <row r="26" spans="1:21" x14ac:dyDescent="0.35">
      <c r="A26" s="1">
        <f>158.5+28+30+26+7.5+34</f>
        <v>284</v>
      </c>
      <c r="B26" s="6">
        <v>132</v>
      </c>
      <c r="C26" s="3">
        <v>239</v>
      </c>
    </row>
    <row r="27" spans="1:21" x14ac:dyDescent="0.35">
      <c r="A27" s="1">
        <v>170.5</v>
      </c>
      <c r="B27" s="7">
        <v>495</v>
      </c>
      <c r="C27" s="3">
        <v>251</v>
      </c>
      <c r="S27" t="s">
        <v>12</v>
      </c>
    </row>
    <row r="28" spans="1:21" x14ac:dyDescent="0.35">
      <c r="A28" s="1">
        <f>230.5+24+68</f>
        <v>322.5</v>
      </c>
      <c r="B28" s="8">
        <v>397</v>
      </c>
      <c r="C28" s="3">
        <v>242</v>
      </c>
      <c r="S28" s="1" t="s">
        <v>2</v>
      </c>
      <c r="T28" s="1" t="s">
        <v>0</v>
      </c>
      <c r="U28" s="1" t="s">
        <v>1</v>
      </c>
    </row>
    <row r="29" spans="1:21" x14ac:dyDescent="0.35">
      <c r="A29" s="1">
        <f>337+40</f>
        <v>377</v>
      </c>
      <c r="B29" s="9">
        <v>604</v>
      </c>
      <c r="C29" s="3">
        <v>210</v>
      </c>
      <c r="S29" s="1">
        <f>179+35+41+42</f>
        <v>297</v>
      </c>
      <c r="T29" s="2">
        <v>404</v>
      </c>
      <c r="U29" s="3">
        <v>227</v>
      </c>
    </row>
    <row r="30" spans="1:21" x14ac:dyDescent="0.35">
      <c r="A30" s="1">
        <f>357.5+14+29</f>
        <v>400.5</v>
      </c>
      <c r="B30" s="10">
        <v>519</v>
      </c>
      <c r="C30" s="3">
        <v>250</v>
      </c>
      <c r="S30" s="1">
        <f>213+28+30+20+25</f>
        <v>316</v>
      </c>
      <c r="T30" s="4">
        <v>630</v>
      </c>
      <c r="U30" s="3">
        <v>205</v>
      </c>
    </row>
    <row r="31" spans="1:21" x14ac:dyDescent="0.35">
      <c r="S31" s="1">
        <f>114.5+25+41+35+20</f>
        <v>235.5</v>
      </c>
      <c r="T31" s="5">
        <v>332</v>
      </c>
      <c r="U31" s="3">
        <v>107</v>
      </c>
    </row>
    <row r="32" spans="1:21" x14ac:dyDescent="0.35">
      <c r="S32" s="1">
        <f>30+89+238.5</f>
        <v>357.5</v>
      </c>
      <c r="T32" s="10">
        <v>519</v>
      </c>
      <c r="U32" s="3">
        <v>250</v>
      </c>
    </row>
    <row r="33" spans="19:21" x14ac:dyDescent="0.35">
      <c r="S33" s="1">
        <f>89.5+20+20+41</f>
        <v>170.5</v>
      </c>
      <c r="T33" s="7">
        <v>495</v>
      </c>
      <c r="U33" s="3">
        <v>251</v>
      </c>
    </row>
    <row r="34" spans="19:21" x14ac:dyDescent="0.35">
      <c r="S34" s="1">
        <f>113.5+25+42+30+20</f>
        <v>230.5</v>
      </c>
      <c r="T34" s="8">
        <v>397</v>
      </c>
      <c r="U34" s="3">
        <v>242</v>
      </c>
    </row>
    <row r="35" spans="19:21" x14ac:dyDescent="0.35">
      <c r="S35" s="1">
        <f>111+30+20+30+36+26+26+58</f>
        <v>337</v>
      </c>
      <c r="T35" s="9">
        <v>604</v>
      </c>
      <c r="U35" s="3">
        <v>210</v>
      </c>
    </row>
    <row r="53" spans="19:21" x14ac:dyDescent="0.35">
      <c r="S53" t="s">
        <v>13</v>
      </c>
    </row>
    <row r="54" spans="19:21" x14ac:dyDescent="0.35">
      <c r="S54" s="1" t="s">
        <v>2</v>
      </c>
      <c r="T54" s="1" t="s">
        <v>0</v>
      </c>
      <c r="U54" s="1" t="s">
        <v>1</v>
      </c>
    </row>
    <row r="55" spans="19:21" x14ac:dyDescent="0.35">
      <c r="S55" s="1">
        <f>297+25.5+6</f>
        <v>328.5</v>
      </c>
      <c r="T55" s="2">
        <v>404</v>
      </c>
      <c r="U55" s="3">
        <v>227</v>
      </c>
    </row>
    <row r="56" spans="19:21" x14ac:dyDescent="0.35">
      <c r="S56" s="1">
        <f>316+68+24</f>
        <v>408</v>
      </c>
      <c r="T56" s="4">
        <v>630</v>
      </c>
      <c r="U56" s="3">
        <v>205</v>
      </c>
    </row>
    <row r="57" spans="19:21" x14ac:dyDescent="0.35">
      <c r="S57" s="1">
        <f>235.5+5.5+42+6</f>
        <v>289</v>
      </c>
      <c r="T57" s="5">
        <v>332</v>
      </c>
      <c r="U57" s="3">
        <v>107</v>
      </c>
    </row>
    <row r="58" spans="19:21" x14ac:dyDescent="0.35">
      <c r="S58" s="1">
        <f>357.5+14+29</f>
        <v>400.5</v>
      </c>
      <c r="T58" s="10">
        <v>519</v>
      </c>
      <c r="U58" s="3">
        <v>250</v>
      </c>
    </row>
    <row r="59" spans="19:21" x14ac:dyDescent="0.35">
      <c r="S59" s="1">
        <v>170.5</v>
      </c>
      <c r="T59" s="7">
        <v>495</v>
      </c>
      <c r="U59" s="3">
        <v>251</v>
      </c>
    </row>
    <row r="60" spans="19:21" x14ac:dyDescent="0.35">
      <c r="S60" s="1">
        <f>230.5+24+68</f>
        <v>322.5</v>
      </c>
      <c r="T60" s="8">
        <v>397</v>
      </c>
      <c r="U60" s="3">
        <v>242</v>
      </c>
    </row>
    <row r="61" spans="19:21" x14ac:dyDescent="0.35">
      <c r="S61" s="1">
        <f>337+40</f>
        <v>377</v>
      </c>
      <c r="T61" s="9">
        <v>604</v>
      </c>
      <c r="U61" s="3">
        <v>210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43" workbookViewId="0">
      <selection activeCell="S78" sqref="S78"/>
    </sheetView>
  </sheetViews>
  <sheetFormatPr defaultRowHeight="14.5" x14ac:dyDescent="0.35"/>
  <cols>
    <col min="1" max="1" width="23.1796875" customWidth="1"/>
    <col min="2" max="2" width="13.453125" customWidth="1"/>
    <col min="3" max="3" width="12.1796875" customWidth="1"/>
    <col min="5" max="5" width="23.54296875" customWidth="1"/>
    <col min="6" max="6" width="13.1796875" customWidth="1"/>
    <col min="7" max="7" width="11.54296875" customWidth="1"/>
    <col min="18" max="18" width="24.453125" customWidth="1"/>
    <col min="19" max="19" width="15" customWidth="1"/>
    <col min="20" max="20" width="11.81640625" customWidth="1"/>
  </cols>
  <sheetData>
    <row r="1" spans="1:20" x14ac:dyDescent="0.35">
      <c r="A1" t="s">
        <v>3</v>
      </c>
      <c r="E1" t="s">
        <v>4</v>
      </c>
    </row>
    <row r="2" spans="1:20" x14ac:dyDescent="0.35">
      <c r="A2" s="1" t="s">
        <v>2</v>
      </c>
      <c r="B2" s="1" t="s">
        <v>8</v>
      </c>
      <c r="C2" s="1" t="s">
        <v>1</v>
      </c>
      <c r="E2" s="1" t="s">
        <v>2</v>
      </c>
      <c r="F2" s="1" t="s">
        <v>8</v>
      </c>
      <c r="G2" s="1" t="s">
        <v>1</v>
      </c>
    </row>
    <row r="3" spans="1:20" x14ac:dyDescent="0.35">
      <c r="A3" s="1">
        <v>6</v>
      </c>
      <c r="B3" s="2">
        <v>41</v>
      </c>
      <c r="C3" s="3">
        <v>227</v>
      </c>
      <c r="E3" s="1">
        <v>97</v>
      </c>
      <c r="F3" s="2">
        <v>41</v>
      </c>
      <c r="G3" s="3">
        <v>227</v>
      </c>
    </row>
    <row r="4" spans="1:20" x14ac:dyDescent="0.35">
      <c r="A4" s="1">
        <v>0</v>
      </c>
      <c r="B4" s="4">
        <v>64</v>
      </c>
      <c r="C4" s="3">
        <v>205</v>
      </c>
      <c r="E4" s="1">
        <f>13.5+41+25</f>
        <v>79.5</v>
      </c>
      <c r="F4" s="4">
        <v>64</v>
      </c>
      <c r="G4" s="3">
        <v>205</v>
      </c>
      <c r="R4" t="s">
        <v>14</v>
      </c>
    </row>
    <row r="5" spans="1:20" x14ac:dyDescent="0.35">
      <c r="A5" s="1">
        <v>7.5</v>
      </c>
      <c r="B5" s="5">
        <v>20</v>
      </c>
      <c r="C5" s="3">
        <v>107</v>
      </c>
      <c r="E5" s="1">
        <f>7.5+8+42</f>
        <v>57.5</v>
      </c>
      <c r="F5" s="5">
        <v>20</v>
      </c>
      <c r="G5" s="3">
        <v>107</v>
      </c>
      <c r="R5" s="1" t="s">
        <v>2</v>
      </c>
      <c r="S5" s="1" t="s">
        <v>8</v>
      </c>
      <c r="T5" s="1" t="s">
        <v>1</v>
      </c>
    </row>
    <row r="6" spans="1:20" x14ac:dyDescent="0.35">
      <c r="A6" s="1">
        <v>0</v>
      </c>
      <c r="B6" s="6">
        <v>31</v>
      </c>
      <c r="C6" s="3">
        <v>239</v>
      </c>
      <c r="E6" s="1">
        <f>41+35+42</f>
        <v>118</v>
      </c>
      <c r="F6" s="6">
        <v>31</v>
      </c>
      <c r="G6" s="3">
        <v>239</v>
      </c>
      <c r="R6" s="1">
        <f>97+22+25+35</f>
        <v>179</v>
      </c>
      <c r="S6" s="2">
        <v>41</v>
      </c>
      <c r="T6" s="3">
        <v>227</v>
      </c>
    </row>
    <row r="7" spans="1:20" x14ac:dyDescent="0.35">
      <c r="A7" s="1">
        <v>0</v>
      </c>
      <c r="B7" s="7">
        <v>67</v>
      </c>
      <c r="C7" s="3">
        <v>251</v>
      </c>
      <c r="E7" s="1">
        <v>20</v>
      </c>
      <c r="F7" s="7">
        <v>67</v>
      </c>
      <c r="G7" s="3">
        <v>251</v>
      </c>
      <c r="R7" s="1">
        <f>179+34</f>
        <v>213</v>
      </c>
      <c r="S7" s="4">
        <v>64</v>
      </c>
      <c r="T7" s="3">
        <v>205</v>
      </c>
    </row>
    <row r="8" spans="1:20" x14ac:dyDescent="0.35">
      <c r="A8" s="1">
        <v>0</v>
      </c>
      <c r="B8" s="8">
        <v>25</v>
      </c>
      <c r="C8" s="3">
        <v>242</v>
      </c>
      <c r="E8" s="1">
        <f>6+7.5+25+41</f>
        <v>79.5</v>
      </c>
      <c r="F8" s="8">
        <v>25</v>
      </c>
      <c r="G8" s="3">
        <v>242</v>
      </c>
      <c r="R8" s="1">
        <f>57.5+35+22</f>
        <v>114.5</v>
      </c>
      <c r="S8" s="5">
        <v>20</v>
      </c>
      <c r="T8" s="3">
        <v>107</v>
      </c>
    </row>
    <row r="9" spans="1:20" x14ac:dyDescent="0.35">
      <c r="A9" s="1">
        <v>31</v>
      </c>
      <c r="B9" s="9">
        <v>60</v>
      </c>
      <c r="C9" s="3">
        <v>210</v>
      </c>
      <c r="E9" s="1">
        <f>31+29+20</f>
        <v>80</v>
      </c>
      <c r="F9" s="9">
        <v>60</v>
      </c>
      <c r="G9" s="3">
        <v>210</v>
      </c>
      <c r="R9" s="1">
        <f>102.5+56+22+58</f>
        <v>238.5</v>
      </c>
      <c r="S9" s="10">
        <v>75</v>
      </c>
      <c r="T9" s="3">
        <v>250</v>
      </c>
    </row>
    <row r="10" spans="1:20" x14ac:dyDescent="0.35">
      <c r="A10" s="1">
        <v>0</v>
      </c>
      <c r="B10" s="10">
        <v>75</v>
      </c>
      <c r="C10" s="3">
        <v>250</v>
      </c>
      <c r="E10" s="1">
        <f>77+25.5</f>
        <v>102.5</v>
      </c>
      <c r="F10" s="10">
        <v>75</v>
      </c>
      <c r="G10" s="3">
        <v>250</v>
      </c>
      <c r="R10" s="1">
        <f>20+22+42+5.5</f>
        <v>89.5</v>
      </c>
      <c r="S10" s="7">
        <v>67</v>
      </c>
      <c r="T10" s="3">
        <v>251</v>
      </c>
    </row>
    <row r="11" spans="1:20" x14ac:dyDescent="0.35">
      <c r="A11" t="s">
        <v>5</v>
      </c>
      <c r="E11" t="s">
        <v>6</v>
      </c>
      <c r="R11" s="1">
        <f>79.5+34</f>
        <v>113.5</v>
      </c>
      <c r="S11" s="8">
        <v>25</v>
      </c>
      <c r="T11" s="3">
        <v>242</v>
      </c>
    </row>
    <row r="12" spans="1:20" x14ac:dyDescent="0.35">
      <c r="A12" s="1" t="s">
        <v>2</v>
      </c>
      <c r="B12" s="1" t="s">
        <v>8</v>
      </c>
      <c r="C12" s="1" t="s">
        <v>1</v>
      </c>
      <c r="E12" s="1" t="s">
        <v>2</v>
      </c>
      <c r="F12" s="1" t="s">
        <v>8</v>
      </c>
      <c r="G12" s="1" t="s">
        <v>1</v>
      </c>
      <c r="R12" s="1">
        <f>80+31</f>
        <v>111</v>
      </c>
      <c r="S12" s="9">
        <v>60</v>
      </c>
      <c r="T12" s="3">
        <v>210</v>
      </c>
    </row>
    <row r="13" spans="1:20" x14ac:dyDescent="0.35">
      <c r="A13" s="1">
        <f>97+22+25+35</f>
        <v>179</v>
      </c>
      <c r="B13" s="2">
        <v>41</v>
      </c>
      <c r="C13" s="3">
        <v>227</v>
      </c>
      <c r="E13" s="1">
        <f>179+35+41+42</f>
        <v>297</v>
      </c>
      <c r="F13" s="2">
        <v>41</v>
      </c>
      <c r="G13" s="3">
        <v>227</v>
      </c>
    </row>
    <row r="14" spans="1:20" x14ac:dyDescent="0.35">
      <c r="A14" s="1">
        <f>179+34</f>
        <v>213</v>
      </c>
      <c r="B14" s="4">
        <v>64</v>
      </c>
      <c r="C14" s="3">
        <v>205</v>
      </c>
      <c r="E14" s="1">
        <f>213+28+30+20+25</f>
        <v>316</v>
      </c>
      <c r="F14" s="4">
        <v>64</v>
      </c>
      <c r="G14" s="3">
        <v>205</v>
      </c>
    </row>
    <row r="15" spans="1:20" x14ac:dyDescent="0.35">
      <c r="A15" s="1">
        <f>57.5+35+22</f>
        <v>114.5</v>
      </c>
      <c r="B15" s="5">
        <v>20</v>
      </c>
      <c r="C15" s="3">
        <v>107</v>
      </c>
      <c r="E15" s="1">
        <f>114.5+25+41+35+20</f>
        <v>235.5</v>
      </c>
      <c r="F15" s="5">
        <v>20</v>
      </c>
      <c r="G15" s="3">
        <v>107</v>
      </c>
    </row>
    <row r="16" spans="1:20" x14ac:dyDescent="0.35">
      <c r="A16" s="1">
        <f>118+10.5</f>
        <v>128.5</v>
      </c>
      <c r="B16" s="6">
        <v>31</v>
      </c>
      <c r="C16" s="3">
        <v>239</v>
      </c>
      <c r="E16" s="1">
        <f>128.5+30</f>
        <v>158.5</v>
      </c>
      <c r="F16" s="6">
        <v>31</v>
      </c>
      <c r="G16" s="3">
        <v>239</v>
      </c>
    </row>
    <row r="17" spans="1:20" x14ac:dyDescent="0.35">
      <c r="A17" s="1">
        <f>20+22+42+5.5</f>
        <v>89.5</v>
      </c>
      <c r="B17" s="7">
        <v>67</v>
      </c>
      <c r="C17" s="3">
        <v>251</v>
      </c>
      <c r="E17" s="1">
        <f>89.5+20+20+41</f>
        <v>170.5</v>
      </c>
      <c r="F17" s="7">
        <v>67</v>
      </c>
      <c r="G17" s="3">
        <v>251</v>
      </c>
    </row>
    <row r="18" spans="1:20" x14ac:dyDescent="0.35">
      <c r="A18" s="1">
        <f>79.5+34</f>
        <v>113.5</v>
      </c>
      <c r="B18" s="8">
        <v>25</v>
      </c>
      <c r="C18" s="3">
        <v>242</v>
      </c>
      <c r="E18" s="1">
        <f>113.5+25+42+30+20</f>
        <v>230.5</v>
      </c>
      <c r="F18" s="8">
        <v>25</v>
      </c>
      <c r="G18" s="3">
        <v>242</v>
      </c>
    </row>
    <row r="19" spans="1:20" x14ac:dyDescent="0.35">
      <c r="A19" s="1">
        <f>80+31</f>
        <v>111</v>
      </c>
      <c r="B19" s="9">
        <v>60</v>
      </c>
      <c r="C19" s="3">
        <v>210</v>
      </c>
      <c r="E19" s="1">
        <f>111+30+20+30+36+26+26+58</f>
        <v>337</v>
      </c>
      <c r="F19" s="9">
        <v>60</v>
      </c>
      <c r="G19" s="3">
        <v>210</v>
      </c>
    </row>
    <row r="20" spans="1:20" x14ac:dyDescent="0.35">
      <c r="A20" s="1">
        <f>102.5+56+22+58</f>
        <v>238.5</v>
      </c>
      <c r="B20" s="10">
        <v>75</v>
      </c>
      <c r="C20" s="3">
        <v>250</v>
      </c>
      <c r="E20" s="1">
        <f>30+89+238.5</f>
        <v>357.5</v>
      </c>
      <c r="F20" s="10">
        <v>75</v>
      </c>
      <c r="G20" s="3">
        <v>250</v>
      </c>
    </row>
    <row r="21" spans="1:20" x14ac:dyDescent="0.35">
      <c r="A21" t="s">
        <v>7</v>
      </c>
    </row>
    <row r="22" spans="1:20" x14ac:dyDescent="0.35">
      <c r="A22" s="1" t="s">
        <v>2</v>
      </c>
      <c r="B22" s="1" t="s">
        <v>8</v>
      </c>
      <c r="C22" s="1" t="s">
        <v>1</v>
      </c>
    </row>
    <row r="23" spans="1:20" x14ac:dyDescent="0.35">
      <c r="A23" s="1">
        <f>297+25.5+6</f>
        <v>328.5</v>
      </c>
      <c r="B23" s="2">
        <v>41</v>
      </c>
      <c r="C23" s="3">
        <v>227</v>
      </c>
    </row>
    <row r="24" spans="1:20" x14ac:dyDescent="0.35">
      <c r="A24" s="1">
        <f>316+68+24</f>
        <v>408</v>
      </c>
      <c r="B24" s="4">
        <v>64</v>
      </c>
      <c r="C24" s="3">
        <v>205</v>
      </c>
    </row>
    <row r="25" spans="1:20" x14ac:dyDescent="0.35">
      <c r="A25" s="1">
        <f>235.5+5.5+42+6</f>
        <v>289</v>
      </c>
      <c r="B25" s="5">
        <v>20</v>
      </c>
      <c r="C25" s="3">
        <v>107</v>
      </c>
    </row>
    <row r="26" spans="1:20" x14ac:dyDescent="0.35">
      <c r="A26" s="1">
        <f>158.5+28+30+26+7.5+34</f>
        <v>284</v>
      </c>
      <c r="B26" s="6">
        <v>31</v>
      </c>
      <c r="C26" s="3">
        <v>239</v>
      </c>
    </row>
    <row r="27" spans="1:20" x14ac:dyDescent="0.35">
      <c r="A27" s="1">
        <v>170.5</v>
      </c>
      <c r="B27" s="7">
        <v>67</v>
      </c>
      <c r="C27" s="3">
        <v>251</v>
      </c>
      <c r="R27" t="s">
        <v>6</v>
      </c>
    </row>
    <row r="28" spans="1:20" x14ac:dyDescent="0.35">
      <c r="A28" s="1">
        <f>230.5+24+68</f>
        <v>322.5</v>
      </c>
      <c r="B28" s="8">
        <v>25</v>
      </c>
      <c r="C28" s="3">
        <v>242</v>
      </c>
      <c r="R28" s="1" t="s">
        <v>2</v>
      </c>
      <c r="S28" s="1" t="s">
        <v>8</v>
      </c>
      <c r="T28" s="1" t="s">
        <v>1</v>
      </c>
    </row>
    <row r="29" spans="1:20" x14ac:dyDescent="0.35">
      <c r="A29" s="1">
        <f>337+40</f>
        <v>377</v>
      </c>
      <c r="B29" s="9">
        <v>60</v>
      </c>
      <c r="C29" s="3">
        <v>210</v>
      </c>
      <c r="R29" s="1">
        <f>179+35+41+42</f>
        <v>297</v>
      </c>
      <c r="S29" s="2">
        <v>41</v>
      </c>
      <c r="T29" s="3">
        <v>227</v>
      </c>
    </row>
    <row r="30" spans="1:20" x14ac:dyDescent="0.35">
      <c r="A30" s="1">
        <f>357.5+14+29</f>
        <v>400.5</v>
      </c>
      <c r="B30" s="10">
        <v>75</v>
      </c>
      <c r="C30" s="3">
        <v>250</v>
      </c>
      <c r="R30" s="1">
        <f>213+28+30+20+25</f>
        <v>316</v>
      </c>
      <c r="S30" s="4">
        <v>64</v>
      </c>
      <c r="T30" s="3">
        <v>205</v>
      </c>
    </row>
    <row r="31" spans="1:20" x14ac:dyDescent="0.35">
      <c r="R31" s="1">
        <f>114.5+25+41+35+20</f>
        <v>235.5</v>
      </c>
      <c r="S31" s="5">
        <v>20</v>
      </c>
      <c r="T31" s="3">
        <v>107</v>
      </c>
    </row>
    <row r="32" spans="1:20" x14ac:dyDescent="0.35">
      <c r="R32" s="1">
        <f>30+89+238.5</f>
        <v>357.5</v>
      </c>
      <c r="S32" s="10">
        <v>75</v>
      </c>
      <c r="T32" s="3">
        <v>250</v>
      </c>
    </row>
    <row r="33" spans="18:20" x14ac:dyDescent="0.35">
      <c r="R33" s="1">
        <f>89.5+20+20+41</f>
        <v>170.5</v>
      </c>
      <c r="S33" s="7">
        <v>67</v>
      </c>
      <c r="T33" s="3">
        <v>251</v>
      </c>
    </row>
    <row r="34" spans="18:20" x14ac:dyDescent="0.35">
      <c r="R34" s="1">
        <f>113.5+25+42+30+20</f>
        <v>230.5</v>
      </c>
      <c r="S34" s="8">
        <v>25</v>
      </c>
      <c r="T34" s="3">
        <v>242</v>
      </c>
    </row>
    <row r="35" spans="18:20" x14ac:dyDescent="0.35">
      <c r="R35" s="1">
        <f>111+30+20+30+36+26+26+58</f>
        <v>337</v>
      </c>
      <c r="S35" s="9">
        <v>60</v>
      </c>
      <c r="T35" s="3">
        <v>210</v>
      </c>
    </row>
    <row r="51" spans="18:20" x14ac:dyDescent="0.35">
      <c r="R51" t="s">
        <v>7</v>
      </c>
    </row>
    <row r="52" spans="18:20" x14ac:dyDescent="0.35">
      <c r="R52" s="1" t="s">
        <v>2</v>
      </c>
      <c r="S52" s="1" t="s">
        <v>8</v>
      </c>
      <c r="T52" s="1" t="s">
        <v>1</v>
      </c>
    </row>
    <row r="53" spans="18:20" x14ac:dyDescent="0.35">
      <c r="R53" s="1">
        <f>297+25.5+6</f>
        <v>328.5</v>
      </c>
      <c r="S53" s="2">
        <v>41</v>
      </c>
      <c r="T53" s="3">
        <v>227</v>
      </c>
    </row>
    <row r="54" spans="18:20" x14ac:dyDescent="0.35">
      <c r="R54" s="1">
        <f>316+68+24</f>
        <v>408</v>
      </c>
      <c r="S54" s="4">
        <v>64</v>
      </c>
      <c r="T54" s="3">
        <v>205</v>
      </c>
    </row>
    <row r="55" spans="18:20" x14ac:dyDescent="0.35">
      <c r="R55" s="1">
        <f>235.5+5.5+42+6</f>
        <v>289</v>
      </c>
      <c r="S55" s="5">
        <v>20</v>
      </c>
      <c r="T55" s="3">
        <v>107</v>
      </c>
    </row>
    <row r="56" spans="18:20" x14ac:dyDescent="0.35">
      <c r="R56" s="1">
        <f>357.5+14+29</f>
        <v>400.5</v>
      </c>
      <c r="S56" s="10">
        <v>75</v>
      </c>
      <c r="T56" s="3">
        <v>250</v>
      </c>
    </row>
    <row r="57" spans="18:20" x14ac:dyDescent="0.35">
      <c r="R57" s="1">
        <v>170.5</v>
      </c>
      <c r="S57" s="7">
        <v>67</v>
      </c>
      <c r="T57" s="3">
        <v>251</v>
      </c>
    </row>
    <row r="58" spans="18:20" x14ac:dyDescent="0.35">
      <c r="R58" s="1">
        <f>230.5+24+68</f>
        <v>322.5</v>
      </c>
      <c r="S58" s="8">
        <v>25</v>
      </c>
      <c r="T58" s="3">
        <v>242</v>
      </c>
    </row>
    <row r="59" spans="18:20" x14ac:dyDescent="0.35">
      <c r="R59" s="1">
        <f>337+40</f>
        <v>377</v>
      </c>
      <c r="S59" s="9">
        <v>60</v>
      </c>
      <c r="T59" s="3">
        <v>210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B40" workbookViewId="0">
      <selection activeCell="X69" sqref="X69"/>
    </sheetView>
  </sheetViews>
  <sheetFormatPr defaultRowHeight="14.5" x14ac:dyDescent="0.35"/>
  <cols>
    <col min="1" max="1" width="24.54296875" customWidth="1"/>
    <col min="2" max="2" width="13.54296875" customWidth="1"/>
    <col min="3" max="3" width="11.54296875" customWidth="1"/>
    <col min="5" max="5" width="23.54296875" customWidth="1"/>
    <col min="6" max="6" width="12.453125" customWidth="1"/>
    <col min="7" max="7" width="12.7265625" customWidth="1"/>
    <col min="18" max="18" width="16.36328125" customWidth="1"/>
    <col min="19" max="19" width="14.08984375" customWidth="1"/>
    <col min="20" max="20" width="11.90625" customWidth="1"/>
  </cols>
  <sheetData>
    <row r="1" spans="1:20" x14ac:dyDescent="0.35">
      <c r="A1" t="s">
        <v>3</v>
      </c>
      <c r="E1" t="s">
        <v>4</v>
      </c>
    </row>
    <row r="2" spans="1:20" x14ac:dyDescent="0.35">
      <c r="A2" s="1" t="s">
        <v>2</v>
      </c>
      <c r="B2" s="1" t="s">
        <v>9</v>
      </c>
      <c r="C2" s="1" t="s">
        <v>1</v>
      </c>
      <c r="E2" s="1" t="s">
        <v>2</v>
      </c>
      <c r="F2" s="1" t="s">
        <v>9</v>
      </c>
      <c r="G2" s="1" t="s">
        <v>1</v>
      </c>
    </row>
    <row r="3" spans="1:20" x14ac:dyDescent="0.35">
      <c r="A3" s="1">
        <v>6</v>
      </c>
      <c r="B3" s="2">
        <v>140</v>
      </c>
      <c r="C3" s="3">
        <v>227</v>
      </c>
      <c r="E3" s="1">
        <v>97</v>
      </c>
      <c r="F3" s="2">
        <v>140</v>
      </c>
      <c r="G3" s="3">
        <v>227</v>
      </c>
    </row>
    <row r="4" spans="1:20" x14ac:dyDescent="0.35">
      <c r="A4" s="1">
        <v>0</v>
      </c>
      <c r="B4" s="4">
        <v>120</v>
      </c>
      <c r="C4" s="3">
        <v>205</v>
      </c>
      <c r="E4" s="1">
        <f>13.5+41+25</f>
        <v>79.5</v>
      </c>
      <c r="F4" s="4">
        <v>120</v>
      </c>
      <c r="G4" s="3">
        <v>205</v>
      </c>
      <c r="R4" t="s">
        <v>5</v>
      </c>
    </row>
    <row r="5" spans="1:20" x14ac:dyDescent="0.35">
      <c r="A5" s="1">
        <v>7.5</v>
      </c>
      <c r="B5" s="5">
        <v>97</v>
      </c>
      <c r="C5" s="3">
        <v>107</v>
      </c>
      <c r="E5" s="1">
        <f>7.5+8+42</f>
        <v>57.5</v>
      </c>
      <c r="F5" s="5">
        <v>97</v>
      </c>
      <c r="G5" s="3">
        <v>107</v>
      </c>
      <c r="R5" s="1" t="s">
        <v>2</v>
      </c>
      <c r="S5" s="1" t="s">
        <v>9</v>
      </c>
      <c r="T5" s="1" t="s">
        <v>1</v>
      </c>
    </row>
    <row r="6" spans="1:20" x14ac:dyDescent="0.35">
      <c r="A6" s="1">
        <v>0</v>
      </c>
      <c r="B6" s="6">
        <v>92</v>
      </c>
      <c r="C6" s="3">
        <v>239</v>
      </c>
      <c r="E6" s="1">
        <f>41+35+42</f>
        <v>118</v>
      </c>
      <c r="F6" s="6">
        <v>92</v>
      </c>
      <c r="G6" s="3">
        <v>239</v>
      </c>
      <c r="R6" s="1">
        <f>97+22+25+35</f>
        <v>179</v>
      </c>
      <c r="S6" s="2">
        <v>140</v>
      </c>
      <c r="T6" s="3">
        <v>227</v>
      </c>
    </row>
    <row r="7" spans="1:20" x14ac:dyDescent="0.35">
      <c r="A7" s="1">
        <v>0</v>
      </c>
      <c r="B7" s="7">
        <v>140</v>
      </c>
      <c r="C7" s="3">
        <v>251</v>
      </c>
      <c r="E7" s="1">
        <v>20</v>
      </c>
      <c r="F7" s="7">
        <v>140</v>
      </c>
      <c r="G7" s="3">
        <v>251</v>
      </c>
      <c r="R7" s="1">
        <f>179+34</f>
        <v>213</v>
      </c>
      <c r="S7" s="4">
        <v>120</v>
      </c>
      <c r="T7" s="3">
        <v>205</v>
      </c>
    </row>
    <row r="8" spans="1:20" x14ac:dyDescent="0.35">
      <c r="A8" s="1">
        <v>0</v>
      </c>
      <c r="B8" s="8">
        <v>120</v>
      </c>
      <c r="C8" s="3">
        <v>242</v>
      </c>
      <c r="E8" s="1">
        <f>6+7.5+25+41</f>
        <v>79.5</v>
      </c>
      <c r="F8" s="8">
        <v>120</v>
      </c>
      <c r="G8" s="3">
        <v>242</v>
      </c>
      <c r="R8" s="1">
        <f>57.5+35+22</f>
        <v>114.5</v>
      </c>
      <c r="S8" s="5">
        <v>97</v>
      </c>
      <c r="T8" s="3">
        <v>107</v>
      </c>
    </row>
    <row r="9" spans="1:20" x14ac:dyDescent="0.35">
      <c r="A9" s="1">
        <v>31</v>
      </c>
      <c r="B9" s="9">
        <v>170</v>
      </c>
      <c r="C9" s="3">
        <v>210</v>
      </c>
      <c r="E9" s="1">
        <f>31+29+20</f>
        <v>80</v>
      </c>
      <c r="F9" s="9">
        <v>170</v>
      </c>
      <c r="G9" s="3">
        <v>210</v>
      </c>
      <c r="R9" s="1">
        <f>102.5+56+22+58</f>
        <v>238.5</v>
      </c>
      <c r="S9" s="10">
        <v>230</v>
      </c>
      <c r="T9" s="3">
        <v>250</v>
      </c>
    </row>
    <row r="10" spans="1:20" x14ac:dyDescent="0.35">
      <c r="A10" s="1">
        <v>0</v>
      </c>
      <c r="B10" s="10">
        <v>230</v>
      </c>
      <c r="C10" s="3">
        <v>250</v>
      </c>
      <c r="E10" s="1">
        <f>77+25.5</f>
        <v>102.5</v>
      </c>
      <c r="F10" s="10">
        <v>230</v>
      </c>
      <c r="G10" s="3">
        <v>250</v>
      </c>
      <c r="R10" s="1">
        <f>20+22+42+5.5</f>
        <v>89.5</v>
      </c>
      <c r="S10" s="7">
        <v>140</v>
      </c>
      <c r="T10" s="3">
        <v>251</v>
      </c>
    </row>
    <row r="11" spans="1:20" x14ac:dyDescent="0.35">
      <c r="A11" t="s">
        <v>5</v>
      </c>
      <c r="E11" t="s">
        <v>6</v>
      </c>
      <c r="R11" s="1">
        <f>79.5+34</f>
        <v>113.5</v>
      </c>
      <c r="S11" s="8">
        <v>120</v>
      </c>
      <c r="T11" s="3">
        <v>242</v>
      </c>
    </row>
    <row r="12" spans="1:20" x14ac:dyDescent="0.35">
      <c r="A12" s="1" t="s">
        <v>2</v>
      </c>
      <c r="B12" s="1" t="s">
        <v>9</v>
      </c>
      <c r="C12" s="1" t="s">
        <v>1</v>
      </c>
      <c r="E12" s="1" t="s">
        <v>2</v>
      </c>
      <c r="F12" s="1" t="s">
        <v>9</v>
      </c>
      <c r="G12" s="1" t="s">
        <v>1</v>
      </c>
      <c r="R12" s="1">
        <f>80+31</f>
        <v>111</v>
      </c>
      <c r="S12" s="9">
        <v>170</v>
      </c>
      <c r="T12" s="3">
        <v>210</v>
      </c>
    </row>
    <row r="13" spans="1:20" x14ac:dyDescent="0.35">
      <c r="A13" s="1">
        <f>97+22+25+35</f>
        <v>179</v>
      </c>
      <c r="B13" s="2">
        <v>140</v>
      </c>
      <c r="C13" s="3">
        <v>227</v>
      </c>
      <c r="E13" s="1">
        <f>179+35+41+42</f>
        <v>297</v>
      </c>
      <c r="F13" s="2">
        <v>140</v>
      </c>
      <c r="G13" s="3">
        <v>227</v>
      </c>
    </row>
    <row r="14" spans="1:20" x14ac:dyDescent="0.35">
      <c r="A14" s="1">
        <f>179+34</f>
        <v>213</v>
      </c>
      <c r="B14" s="4">
        <v>120</v>
      </c>
      <c r="C14" s="3">
        <v>205</v>
      </c>
      <c r="E14" s="1">
        <f>213+28+30+20+25</f>
        <v>316</v>
      </c>
      <c r="F14" s="4">
        <v>120</v>
      </c>
      <c r="G14" s="3">
        <v>205</v>
      </c>
    </row>
    <row r="15" spans="1:20" x14ac:dyDescent="0.35">
      <c r="A15" s="1">
        <f>57.5+35+22</f>
        <v>114.5</v>
      </c>
      <c r="B15" s="5">
        <v>97</v>
      </c>
      <c r="C15" s="3">
        <v>107</v>
      </c>
      <c r="E15" s="1">
        <f>114.5+25+41+35+20</f>
        <v>235.5</v>
      </c>
      <c r="F15" s="5">
        <v>97</v>
      </c>
      <c r="G15" s="3">
        <v>107</v>
      </c>
    </row>
    <row r="16" spans="1:20" x14ac:dyDescent="0.35">
      <c r="A16" s="1">
        <f>118+10.5</f>
        <v>128.5</v>
      </c>
      <c r="B16" s="6">
        <v>92</v>
      </c>
      <c r="C16" s="3">
        <v>239</v>
      </c>
      <c r="E16" s="1">
        <f>128.5+30</f>
        <v>158.5</v>
      </c>
      <c r="F16" s="6">
        <v>92</v>
      </c>
      <c r="G16" s="3">
        <v>239</v>
      </c>
    </row>
    <row r="17" spans="1:20" x14ac:dyDescent="0.35">
      <c r="A17" s="1">
        <f>20+22+42+5.5</f>
        <v>89.5</v>
      </c>
      <c r="B17" s="7">
        <v>140</v>
      </c>
      <c r="C17" s="3">
        <v>251</v>
      </c>
      <c r="E17" s="1">
        <f>89.5+20+20+41</f>
        <v>170.5</v>
      </c>
      <c r="F17" s="7">
        <v>140</v>
      </c>
      <c r="G17" s="3">
        <v>251</v>
      </c>
    </row>
    <row r="18" spans="1:20" x14ac:dyDescent="0.35">
      <c r="A18" s="1">
        <f>79.5+34</f>
        <v>113.5</v>
      </c>
      <c r="B18" s="8">
        <v>120</v>
      </c>
      <c r="C18" s="3">
        <v>242</v>
      </c>
      <c r="E18" s="1">
        <f>113.5+25+42+30+20</f>
        <v>230.5</v>
      </c>
      <c r="F18" s="8">
        <v>120</v>
      </c>
      <c r="G18" s="3">
        <v>242</v>
      </c>
    </row>
    <row r="19" spans="1:20" x14ac:dyDescent="0.35">
      <c r="A19" s="1">
        <f>80+31</f>
        <v>111</v>
      </c>
      <c r="B19" s="9">
        <v>170</v>
      </c>
      <c r="C19" s="3">
        <v>210</v>
      </c>
      <c r="E19" s="1">
        <f>111+30+20+30+36+26+26+58</f>
        <v>337</v>
      </c>
      <c r="F19" s="9">
        <v>170</v>
      </c>
      <c r="G19" s="3">
        <v>210</v>
      </c>
    </row>
    <row r="20" spans="1:20" x14ac:dyDescent="0.35">
      <c r="A20" s="1">
        <f>102.5+56+22+58</f>
        <v>238.5</v>
      </c>
      <c r="B20" s="10">
        <v>230</v>
      </c>
      <c r="C20" s="3">
        <v>250</v>
      </c>
      <c r="E20" s="1">
        <f>30+89+238.5</f>
        <v>357.5</v>
      </c>
      <c r="F20" s="10">
        <v>230</v>
      </c>
      <c r="G20" s="3">
        <v>250</v>
      </c>
    </row>
    <row r="21" spans="1:20" x14ac:dyDescent="0.35">
      <c r="A21" t="s">
        <v>7</v>
      </c>
    </row>
    <row r="22" spans="1:20" x14ac:dyDescent="0.35">
      <c r="A22" s="1" t="s">
        <v>2</v>
      </c>
      <c r="B22" s="1" t="s">
        <v>9</v>
      </c>
      <c r="C22" s="1" t="s">
        <v>1</v>
      </c>
    </row>
    <row r="23" spans="1:20" x14ac:dyDescent="0.35">
      <c r="A23" s="1">
        <f>297+25.5+6</f>
        <v>328.5</v>
      </c>
      <c r="B23" s="2">
        <v>140</v>
      </c>
      <c r="C23" s="3">
        <v>227</v>
      </c>
    </row>
    <row r="24" spans="1:20" x14ac:dyDescent="0.35">
      <c r="A24" s="1">
        <f>316+68+24</f>
        <v>408</v>
      </c>
      <c r="B24" s="4">
        <v>120</v>
      </c>
      <c r="C24" s="3">
        <v>205</v>
      </c>
    </row>
    <row r="25" spans="1:20" x14ac:dyDescent="0.35">
      <c r="A25" s="1">
        <f>235.5+5.5+42+6</f>
        <v>289</v>
      </c>
      <c r="B25" s="5">
        <v>97</v>
      </c>
      <c r="C25" s="3">
        <v>107</v>
      </c>
    </row>
    <row r="26" spans="1:20" x14ac:dyDescent="0.35">
      <c r="A26" s="1">
        <f>158.5+28+30+26+7.5+34</f>
        <v>284</v>
      </c>
      <c r="B26" s="6">
        <v>92</v>
      </c>
      <c r="C26" s="3">
        <v>239</v>
      </c>
    </row>
    <row r="27" spans="1:20" x14ac:dyDescent="0.35">
      <c r="A27" s="1">
        <v>170.5</v>
      </c>
      <c r="B27" s="7">
        <v>140</v>
      </c>
      <c r="C27" s="3">
        <v>251</v>
      </c>
    </row>
    <row r="28" spans="1:20" x14ac:dyDescent="0.35">
      <c r="A28" s="1">
        <f>230.5+24+68</f>
        <v>322.5</v>
      </c>
      <c r="B28" s="8">
        <v>120</v>
      </c>
      <c r="C28" s="3">
        <v>242</v>
      </c>
      <c r="R28" t="s">
        <v>6</v>
      </c>
    </row>
    <row r="29" spans="1:20" x14ac:dyDescent="0.35">
      <c r="A29" s="1">
        <f>337+40</f>
        <v>377</v>
      </c>
      <c r="B29" s="9">
        <v>170</v>
      </c>
      <c r="C29" s="3">
        <v>210</v>
      </c>
      <c r="R29" s="1" t="s">
        <v>2</v>
      </c>
      <c r="S29" s="1" t="s">
        <v>9</v>
      </c>
      <c r="T29" s="1" t="s">
        <v>1</v>
      </c>
    </row>
    <row r="30" spans="1:20" x14ac:dyDescent="0.35">
      <c r="A30" s="1">
        <f>357.5+14+29</f>
        <v>400.5</v>
      </c>
      <c r="B30" s="10">
        <v>230</v>
      </c>
      <c r="C30" s="3">
        <v>250</v>
      </c>
      <c r="R30" s="1">
        <f>179+35+41+42</f>
        <v>297</v>
      </c>
      <c r="S30" s="2">
        <v>140</v>
      </c>
      <c r="T30" s="3">
        <v>227</v>
      </c>
    </row>
    <row r="31" spans="1:20" x14ac:dyDescent="0.35">
      <c r="R31" s="1">
        <f>213+28+30+20+25</f>
        <v>316</v>
      </c>
      <c r="S31" s="4">
        <v>120</v>
      </c>
      <c r="T31" s="3">
        <v>205</v>
      </c>
    </row>
    <row r="32" spans="1:20" x14ac:dyDescent="0.35">
      <c r="R32" s="1">
        <f>114.5+25+41+35+20</f>
        <v>235.5</v>
      </c>
      <c r="S32" s="5">
        <v>97</v>
      </c>
      <c r="T32" s="3">
        <v>107</v>
      </c>
    </row>
    <row r="33" spans="18:20" x14ac:dyDescent="0.35">
      <c r="R33" s="1">
        <f>30+89+238.5</f>
        <v>357.5</v>
      </c>
      <c r="S33" s="10">
        <v>230</v>
      </c>
      <c r="T33" s="3">
        <v>250</v>
      </c>
    </row>
    <row r="34" spans="18:20" x14ac:dyDescent="0.35">
      <c r="R34" s="1">
        <f>89.5+20+20+41</f>
        <v>170.5</v>
      </c>
      <c r="S34" s="7">
        <v>140</v>
      </c>
      <c r="T34" s="3">
        <v>251</v>
      </c>
    </row>
    <row r="35" spans="18:20" x14ac:dyDescent="0.35">
      <c r="R35" s="1">
        <f>113.5+25+42+30+20</f>
        <v>230.5</v>
      </c>
      <c r="S35" s="8">
        <v>120</v>
      </c>
      <c r="T35" s="3">
        <v>242</v>
      </c>
    </row>
    <row r="36" spans="18:20" x14ac:dyDescent="0.35">
      <c r="R36" s="1">
        <f>111+30+20+30+36+26+26+58</f>
        <v>337</v>
      </c>
      <c r="S36" s="9">
        <v>170</v>
      </c>
      <c r="T36" s="3">
        <v>210</v>
      </c>
    </row>
    <row r="53" spans="18:20" x14ac:dyDescent="0.35">
      <c r="R53" t="s">
        <v>7</v>
      </c>
    </row>
    <row r="54" spans="18:20" x14ac:dyDescent="0.35">
      <c r="R54" s="1" t="s">
        <v>2</v>
      </c>
      <c r="S54" s="1" t="s">
        <v>9</v>
      </c>
      <c r="T54" s="1" t="s">
        <v>1</v>
      </c>
    </row>
    <row r="55" spans="18:20" x14ac:dyDescent="0.35">
      <c r="R55" s="1">
        <f>297+25.5+6</f>
        <v>328.5</v>
      </c>
      <c r="S55" s="2">
        <v>140</v>
      </c>
      <c r="T55" s="3">
        <v>227</v>
      </c>
    </row>
    <row r="56" spans="18:20" x14ac:dyDescent="0.35">
      <c r="R56" s="1">
        <f>316+68+24</f>
        <v>408</v>
      </c>
      <c r="S56" s="4">
        <v>120</v>
      </c>
      <c r="T56" s="3">
        <v>205</v>
      </c>
    </row>
    <row r="57" spans="18:20" x14ac:dyDescent="0.35">
      <c r="R57" s="1">
        <f>235.5+5.5+42+6</f>
        <v>289</v>
      </c>
      <c r="S57" s="5">
        <v>97</v>
      </c>
      <c r="T57" s="3">
        <v>107</v>
      </c>
    </row>
    <row r="58" spans="18:20" x14ac:dyDescent="0.35">
      <c r="R58" s="1">
        <f>357.5+14+29</f>
        <v>400.5</v>
      </c>
      <c r="S58" s="10">
        <v>230</v>
      </c>
      <c r="T58" s="3">
        <v>250</v>
      </c>
    </row>
    <row r="59" spans="18:20" x14ac:dyDescent="0.35">
      <c r="R59" s="1">
        <v>170.5</v>
      </c>
      <c r="S59" s="7">
        <v>140</v>
      </c>
      <c r="T59" s="3">
        <v>251</v>
      </c>
    </row>
    <row r="60" spans="18:20" x14ac:dyDescent="0.35">
      <c r="R60" s="1">
        <f>230.5+24+68</f>
        <v>322.5</v>
      </c>
      <c r="S60" s="8">
        <v>120</v>
      </c>
      <c r="T60" s="3">
        <v>242</v>
      </c>
    </row>
    <row r="61" spans="18:20" x14ac:dyDescent="0.35">
      <c r="R61" s="1">
        <f>337+40</f>
        <v>377</v>
      </c>
      <c r="S61" s="9">
        <v>170</v>
      </c>
      <c r="T61" s="3">
        <v>210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C19" workbookViewId="0">
      <selection activeCell="X40" sqref="X40"/>
    </sheetView>
  </sheetViews>
  <sheetFormatPr defaultRowHeight="14.5" x14ac:dyDescent="0.35"/>
  <cols>
    <col min="1" max="1" width="22.1796875" customWidth="1"/>
    <col min="2" max="2" width="14.54296875" customWidth="1"/>
    <col min="3" max="3" width="11.81640625" customWidth="1"/>
    <col min="5" max="5" width="22.81640625" customWidth="1"/>
    <col min="6" max="6" width="14.54296875" customWidth="1"/>
    <col min="7" max="7" width="10.81640625" customWidth="1"/>
    <col min="19" max="19" width="23.453125" customWidth="1"/>
    <col min="20" max="20" width="14.90625" customWidth="1"/>
    <col min="21" max="21" width="11.81640625" customWidth="1"/>
  </cols>
  <sheetData>
    <row r="1" spans="1:21" x14ac:dyDescent="0.35">
      <c r="A1" t="s">
        <v>3</v>
      </c>
      <c r="E1" t="s">
        <v>4</v>
      </c>
    </row>
    <row r="2" spans="1:21" x14ac:dyDescent="0.35">
      <c r="A2" s="1" t="s">
        <v>2</v>
      </c>
      <c r="B2" s="1" t="s">
        <v>10</v>
      </c>
      <c r="C2" s="1" t="s">
        <v>1</v>
      </c>
      <c r="E2" s="1" t="s">
        <v>2</v>
      </c>
      <c r="F2" s="1" t="s">
        <v>10</v>
      </c>
      <c r="G2" s="1" t="s">
        <v>1</v>
      </c>
    </row>
    <row r="3" spans="1:21" x14ac:dyDescent="0.35">
      <c r="A3" s="1">
        <v>6</v>
      </c>
      <c r="B3" s="11">
        <v>7.5</v>
      </c>
      <c r="C3" s="3">
        <v>227</v>
      </c>
      <c r="E3" s="1">
        <v>97</v>
      </c>
      <c r="F3" s="11">
        <v>7.5</v>
      </c>
      <c r="G3" s="3">
        <v>227</v>
      </c>
    </row>
    <row r="4" spans="1:21" x14ac:dyDescent="0.35">
      <c r="A4" s="1">
        <v>0</v>
      </c>
      <c r="B4" s="12">
        <v>8</v>
      </c>
      <c r="C4" s="3">
        <v>205</v>
      </c>
      <c r="E4" s="1">
        <f>13.5+41+25</f>
        <v>79.5</v>
      </c>
      <c r="F4" s="12">
        <v>8</v>
      </c>
      <c r="G4" s="3">
        <v>205</v>
      </c>
      <c r="S4" t="s">
        <v>11</v>
      </c>
    </row>
    <row r="5" spans="1:21" x14ac:dyDescent="0.35">
      <c r="A5" s="1">
        <v>7.5</v>
      </c>
      <c r="B5" s="13">
        <v>6</v>
      </c>
      <c r="C5" s="3">
        <v>107</v>
      </c>
      <c r="E5" s="1">
        <f>7.5+8+42</f>
        <v>57.5</v>
      </c>
      <c r="F5" s="13">
        <v>6</v>
      </c>
      <c r="G5" s="3">
        <v>107</v>
      </c>
      <c r="S5" s="1" t="s">
        <v>2</v>
      </c>
      <c r="T5" s="1" t="s">
        <v>10</v>
      </c>
      <c r="U5" s="1" t="s">
        <v>1</v>
      </c>
    </row>
    <row r="6" spans="1:21" x14ac:dyDescent="0.35">
      <c r="A6" s="1">
        <v>0</v>
      </c>
      <c r="B6" s="14">
        <v>5.5</v>
      </c>
      <c r="C6" s="3">
        <v>239</v>
      </c>
      <c r="E6" s="1">
        <f>41+35+42</f>
        <v>118</v>
      </c>
      <c r="F6" s="14">
        <v>5.5</v>
      </c>
      <c r="G6" s="3">
        <v>239</v>
      </c>
      <c r="S6" s="1">
        <v>97</v>
      </c>
      <c r="T6" s="11">
        <v>7.5</v>
      </c>
      <c r="U6" s="3">
        <v>227</v>
      </c>
    </row>
    <row r="7" spans="1:21" x14ac:dyDescent="0.35">
      <c r="A7" s="1">
        <v>0</v>
      </c>
      <c r="B7" s="15">
        <v>10.5</v>
      </c>
      <c r="C7" s="3">
        <v>251</v>
      </c>
      <c r="E7" s="1">
        <v>20</v>
      </c>
      <c r="F7" s="15">
        <v>10.5</v>
      </c>
      <c r="G7" s="3">
        <v>251</v>
      </c>
      <c r="S7" s="1">
        <f>13.5+41+25</f>
        <v>79.5</v>
      </c>
      <c r="T7" s="12">
        <v>8</v>
      </c>
      <c r="U7" s="3">
        <v>205</v>
      </c>
    </row>
    <row r="8" spans="1:21" x14ac:dyDescent="0.35">
      <c r="A8" s="1">
        <v>0</v>
      </c>
      <c r="B8" s="16">
        <v>6</v>
      </c>
      <c r="C8" s="3">
        <v>242</v>
      </c>
      <c r="E8" s="1">
        <f>6+7.5+25+41</f>
        <v>79.5</v>
      </c>
      <c r="F8" s="16">
        <v>6</v>
      </c>
      <c r="G8" s="3">
        <v>242</v>
      </c>
      <c r="S8" s="1">
        <f>7.5+8+42</f>
        <v>57.5</v>
      </c>
      <c r="T8" s="13">
        <v>6</v>
      </c>
      <c r="U8" s="3">
        <v>107</v>
      </c>
    </row>
    <row r="9" spans="1:21" x14ac:dyDescent="0.35">
      <c r="A9" s="1">
        <v>31</v>
      </c>
      <c r="B9" s="17">
        <v>13</v>
      </c>
      <c r="C9" s="3">
        <v>210</v>
      </c>
      <c r="E9" s="1">
        <f>31+29+20</f>
        <v>80</v>
      </c>
      <c r="F9" s="17">
        <v>13</v>
      </c>
      <c r="G9" s="3">
        <v>210</v>
      </c>
      <c r="S9" s="1">
        <f>77+25.5</f>
        <v>102.5</v>
      </c>
      <c r="T9" s="18">
        <v>11</v>
      </c>
      <c r="U9" s="3">
        <v>250</v>
      </c>
    </row>
    <row r="10" spans="1:21" x14ac:dyDescent="0.35">
      <c r="A10" s="1">
        <v>0</v>
      </c>
      <c r="B10" s="18">
        <v>11</v>
      </c>
      <c r="C10" s="3">
        <v>250</v>
      </c>
      <c r="E10" s="1">
        <f>77+25.5</f>
        <v>102.5</v>
      </c>
      <c r="F10" s="18">
        <v>11</v>
      </c>
      <c r="G10" s="3">
        <v>250</v>
      </c>
      <c r="S10" s="1">
        <v>20</v>
      </c>
      <c r="T10" s="15">
        <v>10.5</v>
      </c>
      <c r="U10" s="3">
        <v>251</v>
      </c>
    </row>
    <row r="11" spans="1:21" x14ac:dyDescent="0.35">
      <c r="A11" t="s">
        <v>5</v>
      </c>
      <c r="E11" t="s">
        <v>6</v>
      </c>
      <c r="S11" s="1">
        <f>6+7.5+25+41</f>
        <v>79.5</v>
      </c>
      <c r="T11" s="16">
        <v>6</v>
      </c>
      <c r="U11" s="3">
        <v>242</v>
      </c>
    </row>
    <row r="12" spans="1:21" x14ac:dyDescent="0.35">
      <c r="A12" s="1" t="s">
        <v>2</v>
      </c>
      <c r="B12" s="1" t="s">
        <v>10</v>
      </c>
      <c r="C12" s="1" t="s">
        <v>1</v>
      </c>
      <c r="E12" s="1" t="s">
        <v>2</v>
      </c>
      <c r="F12" s="1" t="s">
        <v>10</v>
      </c>
      <c r="G12" s="1" t="s">
        <v>1</v>
      </c>
      <c r="S12" s="1">
        <f>31+29+20</f>
        <v>80</v>
      </c>
      <c r="T12" s="17">
        <v>13</v>
      </c>
      <c r="U12" s="3">
        <v>210</v>
      </c>
    </row>
    <row r="13" spans="1:21" x14ac:dyDescent="0.35">
      <c r="A13" s="1">
        <f>97+22+25+35</f>
        <v>179</v>
      </c>
      <c r="B13" s="11">
        <v>7.5</v>
      </c>
      <c r="C13" s="3">
        <v>227</v>
      </c>
      <c r="E13" s="1">
        <f>179+35+41+42</f>
        <v>297</v>
      </c>
      <c r="F13" s="11">
        <v>7.5</v>
      </c>
      <c r="G13" s="3">
        <v>227</v>
      </c>
    </row>
    <row r="14" spans="1:21" x14ac:dyDescent="0.35">
      <c r="A14" s="1">
        <f>179+34</f>
        <v>213</v>
      </c>
      <c r="B14" s="12">
        <v>8</v>
      </c>
      <c r="C14" s="3">
        <v>205</v>
      </c>
      <c r="E14" s="1">
        <f>213+28+30+20+25</f>
        <v>316</v>
      </c>
      <c r="F14" s="12">
        <v>8</v>
      </c>
      <c r="G14" s="3">
        <v>205</v>
      </c>
    </row>
    <row r="15" spans="1:21" x14ac:dyDescent="0.35">
      <c r="A15" s="1">
        <f>57.5+35+22</f>
        <v>114.5</v>
      </c>
      <c r="B15" s="13">
        <v>6</v>
      </c>
      <c r="C15" s="3">
        <v>107</v>
      </c>
      <c r="E15" s="1">
        <f>114.5+25+41+35+20</f>
        <v>235.5</v>
      </c>
      <c r="F15" s="13">
        <v>6</v>
      </c>
      <c r="G15" s="3">
        <v>107</v>
      </c>
    </row>
    <row r="16" spans="1:21" x14ac:dyDescent="0.35">
      <c r="A16" s="1">
        <f>118+10.5</f>
        <v>128.5</v>
      </c>
      <c r="B16" s="14">
        <v>5.5</v>
      </c>
      <c r="C16" s="3">
        <v>239</v>
      </c>
      <c r="E16" s="1">
        <f>128.5+30</f>
        <v>158.5</v>
      </c>
      <c r="F16" s="14">
        <v>5.5</v>
      </c>
      <c r="G16" s="3">
        <v>239</v>
      </c>
    </row>
    <row r="17" spans="1:21" x14ac:dyDescent="0.35">
      <c r="A17" s="1">
        <f>20+22+42+5.5</f>
        <v>89.5</v>
      </c>
      <c r="B17" s="15">
        <v>10.5</v>
      </c>
      <c r="C17" s="3">
        <v>251</v>
      </c>
      <c r="E17" s="1">
        <f>89.5+20+20+41</f>
        <v>170.5</v>
      </c>
      <c r="F17" s="15">
        <v>10.5</v>
      </c>
      <c r="G17" s="3">
        <v>251</v>
      </c>
    </row>
    <row r="18" spans="1:21" x14ac:dyDescent="0.35">
      <c r="A18" s="1">
        <f>79.5+34</f>
        <v>113.5</v>
      </c>
      <c r="B18" s="16">
        <v>6</v>
      </c>
      <c r="C18" s="3">
        <v>242</v>
      </c>
      <c r="E18" s="1">
        <f>113.5+25+42+30+20</f>
        <v>230.5</v>
      </c>
      <c r="F18" s="16">
        <v>6</v>
      </c>
      <c r="G18" s="3">
        <v>242</v>
      </c>
    </row>
    <row r="19" spans="1:21" x14ac:dyDescent="0.35">
      <c r="A19" s="1">
        <f>80+31</f>
        <v>111</v>
      </c>
      <c r="B19" s="17">
        <v>13</v>
      </c>
      <c r="C19" s="3">
        <v>210</v>
      </c>
      <c r="E19" s="1">
        <f>111+30+20+30+36+26+26+58</f>
        <v>337</v>
      </c>
      <c r="F19" s="17">
        <v>13</v>
      </c>
      <c r="G19" s="3">
        <v>210</v>
      </c>
    </row>
    <row r="20" spans="1:21" x14ac:dyDescent="0.35">
      <c r="A20" s="1">
        <f>102.5+56+22+58</f>
        <v>238.5</v>
      </c>
      <c r="B20" s="18">
        <v>11</v>
      </c>
      <c r="C20" s="3">
        <v>250</v>
      </c>
      <c r="E20" s="1">
        <f>30+89+238.5</f>
        <v>357.5</v>
      </c>
      <c r="F20" s="18">
        <v>11</v>
      </c>
      <c r="G20" s="3">
        <v>250</v>
      </c>
    </row>
    <row r="21" spans="1:21" x14ac:dyDescent="0.35">
      <c r="A21" t="s">
        <v>7</v>
      </c>
    </row>
    <row r="22" spans="1:21" x14ac:dyDescent="0.35">
      <c r="A22" s="1" t="s">
        <v>2</v>
      </c>
      <c r="B22" s="1" t="s">
        <v>10</v>
      </c>
      <c r="C22" s="1" t="s">
        <v>1</v>
      </c>
    </row>
    <row r="23" spans="1:21" x14ac:dyDescent="0.35">
      <c r="A23" s="1">
        <f>297+25.5+6</f>
        <v>328.5</v>
      </c>
      <c r="B23" s="11">
        <v>7.5</v>
      </c>
      <c r="C23" s="3">
        <v>227</v>
      </c>
    </row>
    <row r="24" spans="1:21" x14ac:dyDescent="0.35">
      <c r="A24" s="1">
        <f>316+68+24</f>
        <v>408</v>
      </c>
      <c r="B24" s="12">
        <v>8</v>
      </c>
      <c r="C24" s="3">
        <v>205</v>
      </c>
    </row>
    <row r="25" spans="1:21" x14ac:dyDescent="0.35">
      <c r="A25" s="1">
        <f>235.5+5.5+42+6</f>
        <v>289</v>
      </c>
      <c r="B25" s="13">
        <v>6</v>
      </c>
      <c r="C25" s="3">
        <v>107</v>
      </c>
    </row>
    <row r="26" spans="1:21" x14ac:dyDescent="0.35">
      <c r="A26" s="1">
        <f>158.5+28+30+26+7.5+34</f>
        <v>284</v>
      </c>
      <c r="B26" s="14">
        <v>5.5</v>
      </c>
      <c r="C26" s="3">
        <v>239</v>
      </c>
    </row>
    <row r="27" spans="1:21" x14ac:dyDescent="0.35">
      <c r="A27" s="1">
        <v>170.5</v>
      </c>
      <c r="B27" s="15">
        <v>10.5</v>
      </c>
      <c r="C27" s="3">
        <v>251</v>
      </c>
    </row>
    <row r="28" spans="1:21" x14ac:dyDescent="0.35">
      <c r="A28" s="1">
        <f>230.5+24+68</f>
        <v>322.5</v>
      </c>
      <c r="B28" s="16">
        <v>6</v>
      </c>
      <c r="C28" s="3">
        <v>242</v>
      </c>
    </row>
    <row r="29" spans="1:21" x14ac:dyDescent="0.35">
      <c r="A29" s="1">
        <f>337+40</f>
        <v>377</v>
      </c>
      <c r="B29" s="17">
        <v>13</v>
      </c>
      <c r="C29" s="3">
        <v>210</v>
      </c>
    </row>
    <row r="30" spans="1:21" x14ac:dyDescent="0.35">
      <c r="A30" s="1">
        <f>357.5+14+29</f>
        <v>400.5</v>
      </c>
      <c r="B30" s="18">
        <v>11</v>
      </c>
      <c r="C30" s="3">
        <v>250</v>
      </c>
      <c r="S30" t="s">
        <v>12</v>
      </c>
    </row>
    <row r="31" spans="1:21" x14ac:dyDescent="0.35">
      <c r="S31" s="1" t="s">
        <v>2</v>
      </c>
      <c r="T31" s="1" t="s">
        <v>10</v>
      </c>
      <c r="U31" s="1" t="s">
        <v>1</v>
      </c>
    </row>
    <row r="32" spans="1:21" x14ac:dyDescent="0.35">
      <c r="S32" s="1">
        <f>179+35+41+42</f>
        <v>297</v>
      </c>
      <c r="T32" s="11">
        <v>7.5</v>
      </c>
      <c r="U32" s="3">
        <v>227</v>
      </c>
    </row>
    <row r="33" spans="19:21" x14ac:dyDescent="0.35">
      <c r="S33" s="1">
        <f>213+28+30+20+25</f>
        <v>316</v>
      </c>
      <c r="T33" s="12">
        <v>8</v>
      </c>
      <c r="U33" s="3">
        <v>205</v>
      </c>
    </row>
    <row r="34" spans="19:21" x14ac:dyDescent="0.35">
      <c r="S34" s="1">
        <f>114.5+25+41+35+20</f>
        <v>235.5</v>
      </c>
      <c r="T34" s="13">
        <v>6</v>
      </c>
      <c r="U34" s="3">
        <v>107</v>
      </c>
    </row>
    <row r="35" spans="19:21" x14ac:dyDescent="0.35">
      <c r="S35" s="1">
        <f>30+89+238.5</f>
        <v>357.5</v>
      </c>
      <c r="T35" s="18">
        <v>11</v>
      </c>
      <c r="U35" s="3">
        <v>250</v>
      </c>
    </row>
    <row r="36" spans="19:21" x14ac:dyDescent="0.35">
      <c r="S36" s="1">
        <f>89.5+20+20+41</f>
        <v>170.5</v>
      </c>
      <c r="T36" s="15">
        <v>10.5</v>
      </c>
      <c r="U36" s="3">
        <v>251</v>
      </c>
    </row>
    <row r="37" spans="19:21" x14ac:dyDescent="0.35">
      <c r="S37" s="1">
        <f>113.5+25+42+30+20</f>
        <v>230.5</v>
      </c>
      <c r="T37" s="16">
        <v>6</v>
      </c>
      <c r="U37" s="3">
        <v>242</v>
      </c>
    </row>
    <row r="38" spans="19:21" x14ac:dyDescent="0.35">
      <c r="S38" s="1">
        <f>111+30+20+30+36+26+26+58</f>
        <v>337</v>
      </c>
      <c r="T38" s="17">
        <v>13</v>
      </c>
      <c r="U38" s="3">
        <v>210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высота от сум диам</vt:lpstr>
      <vt:lpstr>прирост от сум диам</vt:lpstr>
      <vt:lpstr>радиус кроны от сум диам</vt:lpstr>
      <vt:lpstr>диам ствола от сум диам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Geets</dc:creator>
  <cp:lastModifiedBy>Eva Geets</cp:lastModifiedBy>
  <dcterms:created xsi:type="dcterms:W3CDTF">2017-01-06T11:47:03Z</dcterms:created>
  <dcterms:modified xsi:type="dcterms:W3CDTF">2017-03-24T19:36:25Z</dcterms:modified>
</cp:coreProperties>
</file>